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g"/>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drawings/drawing93.xml" ContentType="application/vnd.openxmlformats-officedocument.drawing+xml"/>
  <Override PartName="/xl/drawings/drawing94.xml" ContentType="application/vnd.openxmlformats-officedocument.drawing+xml"/>
  <Override PartName="/xl/drawings/drawing95.xml" ContentType="application/vnd.openxmlformats-officedocument.drawing+xml"/>
  <Override PartName="/xl/drawings/drawing96.xml" ContentType="application/vnd.openxmlformats-officedocument.drawing+xml"/>
  <Override PartName="/xl/drawings/drawing97.xml" ContentType="application/vnd.openxmlformats-officedocument.drawing+xml"/>
  <Override PartName="/xl/drawings/drawing98.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https://socialmarketfoundation.sharepoint.com/Shared Documents/PROJECTS/Citizens Advice - Energy/Research/Polling/"/>
    </mc:Choice>
  </mc:AlternateContent>
  <xr:revisionPtr revIDLastSave="0" documentId="8_{AD56B0D2-C21C-4F28-B0AE-926240165EB2}" xr6:coauthVersionLast="47" xr6:coauthVersionMax="47" xr10:uidLastSave="{00000000-0000-0000-0000-000000000000}"/>
  <bookViews>
    <workbookView xWindow="0" yWindow="615" windowWidth="28800" windowHeight="15585" firstSheet="1" activeTab="1" xr2:uid="{00000000-000D-0000-FFFF-FFFF00000000}"/>
  </bookViews>
  <sheets>
    <sheet name="Cover Sheet" sheetId="1" r:id="rId1"/>
    <sheet name="Contents" sheetId="2" r:id="rId2"/>
    <sheet name="Full Results" sheetId="3" r:id="rId3"/>
    <sheet name="Table 1" sheetId="4" r:id="rId4"/>
    <sheet name="Table 2" sheetId="5" r:id="rId5"/>
    <sheet name="Table 3" sheetId="6" r:id="rId6"/>
    <sheet name="Table 4" sheetId="7" r:id="rId7"/>
    <sheet name="Table 5" sheetId="8" r:id="rId8"/>
    <sheet name="Table 6" sheetId="9" r:id="rId9"/>
    <sheet name="Table 7" sheetId="10" r:id="rId10"/>
    <sheet name="Table 8" sheetId="11" r:id="rId11"/>
    <sheet name="Table 9" sheetId="12" r:id="rId12"/>
    <sheet name="Table 10" sheetId="13" r:id="rId13"/>
    <sheet name="Table 11" sheetId="14" r:id="rId14"/>
    <sheet name="Table 12" sheetId="15" r:id="rId15"/>
    <sheet name="Table 13" sheetId="16" r:id="rId16"/>
    <sheet name="Table 14" sheetId="17" r:id="rId17"/>
    <sheet name="Table 15" sheetId="18" r:id="rId18"/>
    <sheet name="Table 16" sheetId="19" r:id="rId19"/>
    <sheet name="Table 17" sheetId="20" r:id="rId20"/>
    <sheet name="Table 18" sheetId="21" r:id="rId21"/>
    <sheet name="Table 19" sheetId="22" r:id="rId22"/>
    <sheet name="Table 20" sheetId="23" r:id="rId23"/>
    <sheet name="Table 21" sheetId="24" r:id="rId24"/>
    <sheet name="Table 22" sheetId="25" r:id="rId25"/>
    <sheet name="Table 23" sheetId="26" r:id="rId26"/>
    <sheet name="Table 24" sheetId="27" r:id="rId27"/>
    <sheet name="Table 25" sheetId="28" r:id="rId28"/>
    <sheet name="Table 26" sheetId="29" r:id="rId29"/>
    <sheet name="Table 27" sheetId="30" r:id="rId30"/>
    <sheet name="Table 28" sheetId="31" r:id="rId31"/>
    <sheet name="Table 29" sheetId="32" r:id="rId32"/>
    <sheet name="Table 30" sheetId="33" r:id="rId33"/>
    <sheet name="Table 31" sheetId="34" r:id="rId34"/>
    <sheet name="Table 32" sheetId="35" r:id="rId35"/>
    <sheet name="Table 33" sheetId="36" r:id="rId36"/>
    <sheet name="Table 34" sheetId="37" r:id="rId37"/>
    <sheet name="Table 35" sheetId="38" r:id="rId38"/>
    <sheet name="Table 36" sheetId="39" r:id="rId39"/>
    <sheet name="Table 37" sheetId="40" r:id="rId40"/>
    <sheet name="Table 38" sheetId="41" r:id="rId41"/>
    <sheet name="Table 39" sheetId="42" r:id="rId42"/>
    <sheet name="Table 40" sheetId="43" r:id="rId43"/>
    <sheet name="Table 41" sheetId="44" r:id="rId44"/>
    <sheet name="Table 42" sheetId="45" r:id="rId45"/>
    <sheet name="Table 43" sheetId="46" r:id="rId46"/>
    <sheet name="Table 44" sheetId="47" r:id="rId47"/>
    <sheet name="Table 45" sheetId="48" r:id="rId48"/>
    <sheet name="Table 46" sheetId="49" r:id="rId49"/>
    <sheet name="Table 47" sheetId="50" r:id="rId50"/>
    <sheet name="Table 48" sheetId="51" r:id="rId51"/>
    <sheet name="Table 49" sheetId="52" r:id="rId52"/>
    <sheet name="Table 50" sheetId="53" r:id="rId53"/>
    <sheet name="Table 51" sheetId="54" r:id="rId54"/>
    <sheet name="Table 52" sheetId="55" r:id="rId55"/>
    <sheet name="Table 53" sheetId="56" r:id="rId56"/>
    <sheet name="Table 54" sheetId="57" r:id="rId57"/>
    <sheet name="Table 55" sheetId="58" r:id="rId58"/>
    <sheet name="Table 56" sheetId="59" r:id="rId59"/>
    <sheet name="Table 57" sheetId="60" r:id="rId60"/>
    <sheet name="Table 58" sheetId="61" r:id="rId61"/>
    <sheet name="Table 59" sheetId="62" r:id="rId62"/>
    <sheet name="Table 60" sheetId="63" r:id="rId63"/>
    <sheet name="Table 61" sheetId="64" r:id="rId64"/>
    <sheet name="Table 62" sheetId="65" r:id="rId65"/>
    <sheet name="Table 63" sheetId="66" r:id="rId66"/>
    <sheet name="Table 64" sheetId="67" r:id="rId67"/>
    <sheet name="Table 65" sheetId="68" r:id="rId68"/>
    <sheet name="Table 66" sheetId="69" r:id="rId69"/>
    <sheet name="Table 67" sheetId="70" r:id="rId70"/>
    <sheet name="Table 68" sheetId="71" r:id="rId71"/>
    <sheet name="Table 69" sheetId="72" r:id="rId72"/>
    <sheet name="Table 70" sheetId="73" r:id="rId73"/>
    <sheet name="Table 71" sheetId="74" r:id="rId74"/>
    <sheet name="Table 72" sheetId="75" r:id="rId75"/>
    <sheet name="Table 73" sheetId="76" r:id="rId76"/>
    <sheet name="Table 74" sheetId="77" r:id="rId77"/>
    <sheet name="Table 75" sheetId="78" r:id="rId78"/>
    <sheet name="Table 76" sheetId="79" r:id="rId79"/>
    <sheet name="Table 77" sheetId="80" r:id="rId80"/>
    <sheet name="Table 78" sheetId="81" r:id="rId81"/>
    <sheet name="Table 79" sheetId="82" r:id="rId82"/>
    <sheet name="Table 80" sheetId="83" r:id="rId83"/>
    <sheet name="Table 81" sheetId="84" r:id="rId84"/>
    <sheet name="Table 82" sheetId="85" r:id="rId85"/>
    <sheet name="Table 83" sheetId="86" r:id="rId86"/>
    <sheet name="Table 84" sheetId="87" r:id="rId87"/>
    <sheet name="Table 85" sheetId="88" r:id="rId88"/>
    <sheet name="Table 86" sheetId="89" r:id="rId89"/>
    <sheet name="Table 87" sheetId="90" r:id="rId90"/>
    <sheet name="Table 88" sheetId="91" r:id="rId91"/>
    <sheet name="Table 89" sheetId="92" r:id="rId92"/>
    <sheet name="Table 90" sheetId="93" r:id="rId93"/>
    <sheet name="Table 91" sheetId="94" r:id="rId94"/>
    <sheet name="Table 92" sheetId="95" r:id="rId95"/>
    <sheet name="Table 93" sheetId="96" r:id="rId96"/>
    <sheet name="Table 94" sheetId="97" r:id="rId97"/>
    <sheet name="Table 95" sheetId="98" r:id="rId9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2" i="98" l="1"/>
  <c r="B22" i="97"/>
  <c r="B22" i="96"/>
  <c r="B22" i="95"/>
  <c r="B22" i="94"/>
  <c r="B22" i="93"/>
  <c r="B22" i="92"/>
  <c r="B22" i="91"/>
  <c r="B22" i="90"/>
  <c r="B22" i="89"/>
  <c r="B22" i="88"/>
  <c r="B17" i="87"/>
  <c r="B22" i="86"/>
  <c r="B19" i="85"/>
  <c r="B17" i="84"/>
  <c r="B22" i="83"/>
  <c r="B19" i="82"/>
  <c r="B17" i="81"/>
  <c r="B22" i="80"/>
  <c r="B19" i="79"/>
  <c r="B17" i="78"/>
  <c r="B22" i="77"/>
  <c r="B19" i="76"/>
  <c r="B17" i="75"/>
  <c r="B22" i="74"/>
  <c r="B18" i="73"/>
  <c r="B17" i="72"/>
  <c r="B22" i="71"/>
  <c r="B20" i="70"/>
  <c r="B17" i="69"/>
  <c r="B22" i="68"/>
  <c r="B20" i="67"/>
  <c r="B17" i="66"/>
  <c r="B22" i="65"/>
  <c r="B19" i="64"/>
  <c r="B17" i="63"/>
  <c r="B22" i="62"/>
  <c r="B20" i="61"/>
  <c r="B17" i="60"/>
  <c r="B22" i="59"/>
  <c r="B20" i="58"/>
  <c r="B17" i="57"/>
  <c r="B22" i="56"/>
  <c r="B20" i="55"/>
  <c r="B18" i="54"/>
  <c r="B26" i="53"/>
  <c r="B19" i="52"/>
  <c r="B20" i="51"/>
  <c r="B18" i="50"/>
  <c r="B16" i="49"/>
  <c r="B16" i="48"/>
  <c r="B16" i="47"/>
  <c r="B21" i="46"/>
  <c r="B18" i="45"/>
  <c r="B18" i="44"/>
  <c r="B22" i="43"/>
  <c r="B18" i="42"/>
  <c r="B22" i="41"/>
  <c r="B22" i="40"/>
  <c r="B22" i="39"/>
  <c r="B22" i="38"/>
  <c r="B22" i="37"/>
  <c r="B16" i="36"/>
  <c r="B19" i="35"/>
  <c r="B22" i="34"/>
  <c r="B22" i="33"/>
  <c r="B22" i="32"/>
  <c r="B22" i="31"/>
  <c r="B22" i="30"/>
  <c r="B22" i="29"/>
  <c r="B19" i="28"/>
  <c r="B27" i="27"/>
  <c r="B26" i="26"/>
  <c r="B16" i="25"/>
  <c r="B16" i="24"/>
  <c r="B16" i="23"/>
  <c r="B16" i="22"/>
  <c r="B16" i="21"/>
  <c r="B16" i="20"/>
  <c r="B16" i="19"/>
  <c r="B16" i="18"/>
  <c r="B16" i="17"/>
  <c r="B16" i="16"/>
  <c r="B16" i="15"/>
  <c r="B16" i="14"/>
  <c r="B27" i="13"/>
  <c r="B22" i="12"/>
  <c r="B21" i="11"/>
  <c r="B18" i="10"/>
  <c r="B16" i="9"/>
  <c r="B17" i="8"/>
  <c r="B17" i="7"/>
  <c r="B17" i="6"/>
  <c r="B17" i="5"/>
  <c r="B22" i="4"/>
  <c r="E103" i="2"/>
  <c r="D103" i="2"/>
  <c r="E102" i="2"/>
  <c r="D102" i="2"/>
  <c r="E101" i="2"/>
  <c r="D101" i="2"/>
  <c r="E100" i="2"/>
  <c r="D100" i="2"/>
  <c r="E99" i="2"/>
  <c r="D99" i="2"/>
  <c r="E98" i="2"/>
  <c r="D98" i="2"/>
  <c r="E97" i="2"/>
  <c r="D97" i="2"/>
  <c r="E96" i="2"/>
  <c r="D96" i="2"/>
  <c r="E95" i="2"/>
  <c r="D95" i="2"/>
  <c r="E94" i="2"/>
  <c r="D94" i="2"/>
  <c r="E93" i="2"/>
  <c r="D93" i="2"/>
  <c r="E92" i="2"/>
  <c r="D92" i="2"/>
  <c r="E91" i="2"/>
  <c r="D91" i="2"/>
  <c r="E90" i="2"/>
  <c r="D90" i="2"/>
  <c r="E89" i="2"/>
  <c r="D89" i="2"/>
  <c r="E88" i="2"/>
  <c r="D88" i="2"/>
  <c r="E87" i="2"/>
  <c r="D87" i="2"/>
  <c r="E86" i="2"/>
  <c r="D86" i="2"/>
  <c r="E85" i="2"/>
  <c r="D85" i="2"/>
  <c r="E84" i="2"/>
  <c r="D84" i="2"/>
  <c r="E83" i="2"/>
  <c r="D83" i="2"/>
  <c r="E82" i="2"/>
  <c r="D82" i="2"/>
  <c r="E81" i="2"/>
  <c r="D81" i="2"/>
  <c r="E80" i="2"/>
  <c r="D80" i="2"/>
  <c r="E79" i="2"/>
  <c r="D79" i="2"/>
  <c r="E78" i="2"/>
  <c r="D78" i="2"/>
  <c r="E77" i="2"/>
  <c r="D77" i="2"/>
  <c r="E76" i="2"/>
  <c r="D76" i="2"/>
  <c r="E75" i="2"/>
  <c r="D75" i="2"/>
  <c r="E74" i="2"/>
  <c r="D74" i="2"/>
  <c r="E73" i="2"/>
  <c r="D73" i="2"/>
  <c r="E72" i="2"/>
  <c r="D72" i="2"/>
  <c r="E71" i="2"/>
  <c r="D71" i="2"/>
  <c r="E70" i="2"/>
  <c r="D70" i="2"/>
  <c r="E69" i="2"/>
  <c r="D69" i="2"/>
  <c r="E68" i="2"/>
  <c r="D68" i="2"/>
  <c r="E67" i="2"/>
  <c r="D67" i="2"/>
  <c r="E66" i="2"/>
  <c r="D66" i="2"/>
  <c r="E65" i="2"/>
  <c r="D65" i="2"/>
  <c r="E64" i="2"/>
  <c r="D64" i="2"/>
  <c r="E63" i="2"/>
  <c r="D63" i="2"/>
  <c r="E62" i="2"/>
  <c r="D62" i="2"/>
  <c r="E61" i="2"/>
  <c r="D61" i="2"/>
  <c r="E60" i="2"/>
  <c r="D60" i="2"/>
  <c r="E59" i="2"/>
  <c r="D59" i="2"/>
  <c r="E58" i="2"/>
  <c r="D58" i="2"/>
  <c r="E57" i="2"/>
  <c r="D57" i="2"/>
  <c r="E56" i="2"/>
  <c r="D56" i="2"/>
  <c r="E55" i="2"/>
  <c r="D55" i="2"/>
  <c r="E54" i="2"/>
  <c r="D54" i="2"/>
  <c r="E53" i="2"/>
  <c r="D53" i="2"/>
  <c r="E52" i="2"/>
  <c r="D52" i="2"/>
  <c r="E51" i="2"/>
  <c r="D51" i="2"/>
  <c r="E50" i="2"/>
  <c r="D50" i="2"/>
  <c r="E49" i="2"/>
  <c r="D49" i="2"/>
  <c r="E48" i="2"/>
  <c r="D48" i="2"/>
  <c r="E47" i="2"/>
  <c r="D47" i="2"/>
  <c r="E46" i="2"/>
  <c r="D46" i="2"/>
  <c r="E45" i="2"/>
  <c r="D45" i="2"/>
  <c r="E44" i="2"/>
  <c r="D44" i="2"/>
  <c r="D43" i="2"/>
  <c r="E42" i="2"/>
  <c r="D42" i="2"/>
  <c r="E41" i="2"/>
  <c r="D41" i="2"/>
  <c r="E40" i="2"/>
  <c r="D40" i="2"/>
  <c r="E39" i="2"/>
  <c r="D39" i="2"/>
  <c r="E38" i="2"/>
  <c r="D38" i="2"/>
  <c r="E37" i="2"/>
  <c r="D37" i="2"/>
  <c r="E36" i="2"/>
  <c r="D36" i="2"/>
  <c r="E35" i="2"/>
  <c r="D35" i="2"/>
  <c r="D34" i="2"/>
  <c r="E33" i="2"/>
  <c r="D33" i="2"/>
  <c r="E32" i="2"/>
  <c r="D32" i="2"/>
  <c r="E31" i="2"/>
  <c r="D31" i="2"/>
  <c r="E30" i="2"/>
  <c r="D30" i="2"/>
  <c r="E29" i="2"/>
  <c r="D29" i="2"/>
  <c r="E28" i="2"/>
  <c r="D28" i="2"/>
  <c r="E27" i="2"/>
  <c r="D27" i="2"/>
  <c r="E26" i="2"/>
  <c r="D26" i="2"/>
  <c r="E25" i="2"/>
  <c r="D25" i="2"/>
  <c r="E24" i="2"/>
  <c r="D24" i="2"/>
  <c r="E23" i="2"/>
  <c r="D23" i="2"/>
  <c r="E22" i="2"/>
  <c r="D22" i="2"/>
  <c r="E21" i="2"/>
  <c r="D21" i="2"/>
  <c r="D20" i="2"/>
  <c r="E19" i="2"/>
  <c r="D19" i="2"/>
  <c r="E18" i="2"/>
  <c r="D18" i="2"/>
  <c r="E17" i="2"/>
  <c r="D17" i="2"/>
  <c r="E16" i="2"/>
  <c r="D16" i="2"/>
  <c r="E15" i="2"/>
  <c r="D15" i="2"/>
  <c r="E14" i="2"/>
  <c r="D14" i="2"/>
  <c r="E13" i="2"/>
  <c r="D13" i="2"/>
  <c r="E12" i="2"/>
  <c r="D12" i="2"/>
  <c r="E11" i="2"/>
  <c r="D11" i="2"/>
  <c r="E10" i="2"/>
  <c r="D10" i="2"/>
  <c r="E9" i="2"/>
  <c r="D9" i="2"/>
  <c r="D6" i="2"/>
  <c r="F20" i="1"/>
</calcChain>
</file>

<file path=xl/sharedStrings.xml><?xml version="1.0" encoding="utf-8"?>
<sst xmlns="http://schemas.openxmlformats.org/spreadsheetml/2006/main" count="5859" uniqueCount="352">
  <si>
    <t>Public First Poll for Citizens Advice</t>
  </si>
  <si>
    <t>Fieldwork:</t>
  </si>
  <si>
    <t>19th Jul - 23rd Jul 2022</t>
  </si>
  <si>
    <t xml:space="preserve">Interview Method: </t>
  </si>
  <si>
    <t>Online Survey</t>
  </si>
  <si>
    <t>Population represented:</t>
  </si>
  <si>
    <t>UK Adults</t>
  </si>
  <si>
    <t>Sample size:</t>
  </si>
  <si>
    <t>Methodology:</t>
  </si>
  <si>
    <t>All results are weighted using Iterative Proportional Fitting, or 'Raking'. The results are  weighted by interlocking age &amp; gender, region and social grade to Nationally Representative Proportions</t>
  </si>
  <si>
    <t>Public First is a member of the BPC and abides by its rules. For more information please contact the Public First polling team:</t>
  </si>
  <si>
    <t>Table of Contents</t>
  </si>
  <si>
    <t>Individual Tables</t>
  </si>
  <si>
    <t>Full Result Row</t>
  </si>
  <si>
    <t>Question Base</t>
  </si>
  <si>
    <t/>
  </si>
  <si>
    <t>Total</t>
  </si>
  <si>
    <t>Male</t>
  </si>
  <si>
    <t>Female</t>
  </si>
  <si>
    <t>Unweighted</t>
  </si>
  <si>
    <t>Weighted</t>
  </si>
  <si>
    <t>18-24</t>
  </si>
  <si>
    <t>25-34</t>
  </si>
  <si>
    <t>35-44</t>
  </si>
  <si>
    <t>45-54</t>
  </si>
  <si>
    <t>55-64</t>
  </si>
  <si>
    <t>65+</t>
  </si>
  <si>
    <t>AB</t>
  </si>
  <si>
    <t>C1</t>
  </si>
  <si>
    <t>C2</t>
  </si>
  <si>
    <t>DE</t>
  </si>
  <si>
    <t>London</t>
  </si>
  <si>
    <t>South East</t>
  </si>
  <si>
    <t>South West</t>
  </si>
  <si>
    <t>East of England</t>
  </si>
  <si>
    <t>East Midlands</t>
  </si>
  <si>
    <t>West Midlands</t>
  </si>
  <si>
    <t>Yorkshire and the Humber</t>
  </si>
  <si>
    <t>North East</t>
  </si>
  <si>
    <t>North West</t>
  </si>
  <si>
    <t>Scotland</t>
  </si>
  <si>
    <t>Wales</t>
  </si>
  <si>
    <t>Northern Ireland</t>
  </si>
  <si>
    <t>Leave</t>
  </si>
  <si>
    <t>Remain</t>
  </si>
  <si>
    <t>I did not vote</t>
  </si>
  <si>
    <t>Conservative</t>
  </si>
  <si>
    <t>Labour</t>
  </si>
  <si>
    <t>Liberal Democrat</t>
  </si>
  <si>
    <t>The Brexit Party</t>
  </si>
  <si>
    <t>Gender</t>
  </si>
  <si>
    <t>Age</t>
  </si>
  <si>
    <t>Social Grade</t>
  </si>
  <si>
    <t>Region</t>
  </si>
  <si>
    <t>EU 2016 Vote</t>
  </si>
  <si>
    <t>2019</t>
  </si>
  <si>
    <t>British Gas</t>
  </si>
  <si>
    <t>E.On</t>
  </si>
  <si>
    <t>Ovo</t>
  </si>
  <si>
    <t>EDF</t>
  </si>
  <si>
    <t>Octopus</t>
  </si>
  <si>
    <t>Scottish Power</t>
  </si>
  <si>
    <t>Bulb</t>
  </si>
  <si>
    <t>Other (Please specify)</t>
  </si>
  <si>
    <t>Don’t know</t>
  </si>
  <si>
    <t xml:space="preserve"> Which company currently supplies your electricity?</t>
  </si>
  <si>
    <t>BASE: All Respondents</t>
  </si>
  <si>
    <t>Fieldwork:  19th Jul - 23rd Jul 2022</t>
  </si>
  <si>
    <t>Data weighted by interlocking age &amp; gender, region and social grade to Nationally Representative Proportions</t>
  </si>
  <si>
    <t>No, I haven’t switched</t>
  </si>
  <si>
    <t>Yes, I have switched</t>
  </si>
  <si>
    <t>Not applicable – my house does not use gas</t>
  </si>
  <si>
    <t xml:space="preserve"> Have you switched your gas supplier in the last five years?</t>
  </si>
  <si>
    <t>Not applicable - my house does not have mains electricity</t>
  </si>
  <si>
    <t xml:space="preserve"> Have you switched your electricity supplier in the last five years?</t>
  </si>
  <si>
    <t>I usually switch once a year</t>
  </si>
  <si>
    <t>I usually switch once every 2-3 years</t>
  </si>
  <si>
    <t>I switch my supplier less often than the above</t>
  </si>
  <si>
    <t xml:space="preserve"> You said that you switched your gas supplier in the last five years. How often do you tend to switch your supplier?</t>
  </si>
  <si>
    <t>BASE: Have switched gas supplier in last five years</t>
  </si>
  <si>
    <t xml:space="preserve"> You said that you switched your electricity supplier in the last five years. How often do you tend to switch your supplier?</t>
  </si>
  <si>
    <t>BASE: Have switched electricity supplier in last five years</t>
  </si>
  <si>
    <t>No</t>
  </si>
  <si>
    <t>Yes</t>
  </si>
  <si>
    <t xml:space="preserve"> Has your electricity supplier gone bust in the past year?</t>
  </si>
  <si>
    <t>I have been moved to a new supplier on a more expensive tariff</t>
  </si>
  <si>
    <t>I have been moved to a new supplier on the same tariff</t>
  </si>
  <si>
    <t>I have been moved to a new supplier on a cheaper tariff</t>
  </si>
  <si>
    <t>I have not been moved to a new supplier</t>
  </si>
  <si>
    <t xml:space="preserve"> You said your electricity supplier went bust in the past year. Which of the following is true for you?</t>
  </si>
  <si>
    <t>BASE: Electricity supplier has gone bust in the past year</t>
  </si>
  <si>
    <t>Less than £50 a month</t>
  </si>
  <si>
    <t>Between £50 and £100 a month</t>
  </si>
  <si>
    <t>Between £100 and £150 a month</t>
  </si>
  <si>
    <t>Between £150 and £200 a month</t>
  </si>
  <si>
    <t>Between £200 and £250 a month</t>
  </si>
  <si>
    <t>Between £250 and £300 a month</t>
  </si>
  <si>
    <t>More than £300 a month</t>
  </si>
  <si>
    <t xml:space="preserve"> Which of the following is closest to what you currently pay for your energy (gas and electricity) bill each month?</t>
  </si>
  <si>
    <t>Very confident</t>
  </si>
  <si>
    <t>Somewhat confident</t>
  </si>
  <si>
    <t>Neither confident nor unconfident</t>
  </si>
  <si>
    <t>Somewhat unconfident</t>
  </si>
  <si>
    <t>Very unconfident</t>
  </si>
  <si>
    <t>Total Confident:</t>
  </si>
  <si>
    <t>Total Unconfident:</t>
  </si>
  <si>
    <t>Net:</t>
  </si>
  <si>
    <t xml:space="preserve"> How confident or unconfident are you that you understand how your energy bills are calculated?</t>
  </si>
  <si>
    <t>0% (energy suppliers make a loss)</t>
  </si>
  <si>
    <t>Between 0% and 1%</t>
  </si>
  <si>
    <t>Between 2% and 5%</t>
  </si>
  <si>
    <t>Between 5% and 10%</t>
  </si>
  <si>
    <t>Between 10% and 19%</t>
  </si>
  <si>
    <t>Between 20% and 29%</t>
  </si>
  <si>
    <t>Between 30% and 39%</t>
  </si>
  <si>
    <t>Between 40% and 49%</t>
  </si>
  <si>
    <t>Between 50% and 59%</t>
  </si>
  <si>
    <t>Between 60% and 69%</t>
  </si>
  <si>
    <t>Between 70% and 79%</t>
  </si>
  <si>
    <t>Between 80% and 89%</t>
  </si>
  <si>
    <t>Between 90% and 100%</t>
  </si>
  <si>
    <t xml:space="preserve"> What proportion of your energy bill do you think goes to your energy supplier as profit?</t>
  </si>
  <si>
    <t>Don't know</t>
  </si>
  <si>
    <t xml:space="preserve"> Do you currently receive any financial support from the government or from your energy supplier to help you pay your energy bills?</t>
  </si>
  <si>
    <t xml:space="preserve"> Winter Fuel Payment</t>
  </si>
  <si>
    <t xml:space="preserve"> Cold Weather Payments</t>
  </si>
  <si>
    <t xml:space="preserve"> Warm Home Discount</t>
  </si>
  <si>
    <t xml:space="preserve"> Boiler Upgrade Scheme</t>
  </si>
  <si>
    <t xml:space="preserve"> Home Upgrade Grant</t>
  </si>
  <si>
    <t xml:space="preserve"> Social Housing Decarbonisation Fund</t>
  </si>
  <si>
    <t xml:space="preserve"> Energy Company Obligation</t>
  </si>
  <si>
    <t xml:space="preserve"> Warm Front</t>
  </si>
  <si>
    <t xml:space="preserve"> Energy Bills Support Scheme</t>
  </si>
  <si>
    <t xml:space="preserve"> Hot Water Support Payment</t>
  </si>
  <si>
    <t>No, I have not heard of this</t>
  </si>
  <si>
    <t>Yes, I have heard of this but I don’t know what it is</t>
  </si>
  <si>
    <t>Yes, I have heard of this and I know what it is</t>
  </si>
  <si>
    <t>Grid Summary: There are a number of schemes that are designed to help certain households pay their energy bills. Before today, how familiar were you with the following schemes?</t>
  </si>
  <si>
    <t>There are a number of schemes that are designed to help certain households pay their energy bills. Before today, how familiar were you with the following schemes?: Winter Fuel Payment</t>
  </si>
  <si>
    <t>There are a number of schemes that are designed to help certain households pay their energy bills. Before today, how familiar were you with the following schemes?: Cold Weather Payments</t>
  </si>
  <si>
    <t>There are a number of schemes that are designed to help certain households pay their energy bills. Before today, how familiar were you with the following schemes?: Warm Home Discount</t>
  </si>
  <si>
    <t>There are a number of schemes that are designed to help certain households pay their energy bills. Before today, how familiar were you with the following schemes?: Boiler Upgrade Scheme</t>
  </si>
  <si>
    <t>There are a number of schemes that are designed to help certain households pay their energy bills. Before today, how familiar were you with the following schemes?: Home Upgrade Grant</t>
  </si>
  <si>
    <t>There are a number of schemes that are designed to help certain households pay their energy bills. Before today, how familiar were you with the following schemes?: Social Housing Decarbonisation Fund</t>
  </si>
  <si>
    <t>There are a number of schemes that are designed to help certain households pay their energy bills. Before today, how familiar were you with the following schemes?: Energy Company Obligation</t>
  </si>
  <si>
    <t>There are a number of schemes that are designed to help certain households pay their energy bills. Before today, how familiar were you with the following schemes?: Warm Front</t>
  </si>
  <si>
    <t>There are a number of schemes that are designed to help certain households pay their energy bills. Before today, how familiar were you with the following schemes?: Energy Bills Support Scheme</t>
  </si>
  <si>
    <t>There are a number of schemes that are designed to help certain households pay their energy bills. Before today, how familiar were you with the following schemes?: Hot Water Support Payment</t>
  </si>
  <si>
    <t>Your energy supplier</t>
  </si>
  <si>
    <t>Citizens Advice</t>
  </si>
  <si>
    <t>Friends and Family</t>
  </si>
  <si>
    <t>UK government</t>
  </si>
  <si>
    <t>Price comparison website</t>
  </si>
  <si>
    <t>Local government</t>
  </si>
  <si>
    <t>Other internet information</t>
  </si>
  <si>
    <t>Charities (e.g. National Energy Action)</t>
  </si>
  <si>
    <t>Local community group</t>
  </si>
  <si>
    <t>Local plumber</t>
  </si>
  <si>
    <t>Devolved government</t>
  </si>
  <si>
    <t>If you needed help or advice with your energy bill, who would you be most likely to approach for support?Please select up to three.</t>
  </si>
  <si>
    <t>BASE: Check and edit</t>
  </si>
  <si>
    <t>Other (please specify)</t>
  </si>
  <si>
    <t>I didn’t approach anyone for support</t>
  </si>
  <si>
    <t xml:space="preserve"> You said that you get financial support to help you pay your energy bills. Who did you first approach for support?Please select who you first approached for support, even if they were not able to help you directly.</t>
  </si>
  <si>
    <t>BASE: Recieve financial support from government or energy supplier</t>
  </si>
  <si>
    <t>Very helpful</t>
  </si>
  <si>
    <t>Somewhat helpful</t>
  </si>
  <si>
    <t>Neither helpful nor unhelpful</t>
  </si>
  <si>
    <t>Somewhat unhelpful</t>
  </si>
  <si>
    <t>Very unhelpful</t>
  </si>
  <si>
    <t xml:space="preserve"> And how useful did you find the support you received from the first place you went?</t>
  </si>
  <si>
    <t xml:space="preserve"> I had to wait too long after I completed my application before I was able to access support</t>
  </si>
  <si>
    <t xml:space="preserve"> I found it confusing to work out what support I was entitled to</t>
  </si>
  <si>
    <t xml:space="preserve"> I had no idea support was available for vulnerable households</t>
  </si>
  <si>
    <t xml:space="preserve"> Applying for support was too time consuming</t>
  </si>
  <si>
    <t xml:space="preserve"> Applying for support was too complicated</t>
  </si>
  <si>
    <t>Strongly agree</t>
  </si>
  <si>
    <t>Somewhat agree</t>
  </si>
  <si>
    <t>Neither agree nor disagree</t>
  </si>
  <si>
    <t>Somewhat disagree</t>
  </si>
  <si>
    <t>Strongly disagree</t>
  </si>
  <si>
    <t>Total Agree:</t>
  </si>
  <si>
    <t>Total Disagree:</t>
  </si>
  <si>
    <t>Grid Summary: You said you receive support on your energy bills. To what extent do you agree or disagree with the following?</t>
  </si>
  <si>
    <t>You said you receive support on your energy bills. To what extent do you agree or disagree with the following?: I found it confusing to work out what support I was entitled to</t>
  </si>
  <si>
    <t>You said you receive support on your energy bills. To what extent do you agree or disagree with the following?: I had no idea support was available for vulnerable households</t>
  </si>
  <si>
    <t>You said you receive support on your energy bills. To what extent do you agree or disagree with the following?: I had to wait too long after I completed my application before I was able to access support</t>
  </si>
  <si>
    <t>You said you receive support on your energy bills. To what extent do you agree or disagree with the following?: Applying for support was too time consuming</t>
  </si>
  <si>
    <t>You said you receive support on your energy bills. To what extent do you agree or disagree with the following?: Applying for support was too complicated</t>
  </si>
  <si>
    <t>I receive a lot more support than I think I need</t>
  </si>
  <si>
    <t>I receive a bit more support than I think I need</t>
  </si>
  <si>
    <t>I think I receive the right amount of support</t>
  </si>
  <si>
    <t>I receive a bit less support than I think I need</t>
  </si>
  <si>
    <t>I receive a lot less support than I think I need</t>
  </si>
  <si>
    <t xml:space="preserve"> You said you receive support on your energy bills. Which of the following is closest to your view?</t>
  </si>
  <si>
    <t>Yes, I have heard of this, but I don’t know the details</t>
  </si>
  <si>
    <t>Yes, I have heard of this and could explain it to a friend</t>
  </si>
  <si>
    <t xml:space="preserve"> Since January 2019, there has been a legal price cap placed on what energy suppliers can charge for standard gas and electricity tariffs. Were you aware of this?</t>
  </si>
  <si>
    <t>Strongly support</t>
  </si>
  <si>
    <t>Somewhat support</t>
  </si>
  <si>
    <t>Neither support nor oppose</t>
  </si>
  <si>
    <t>Somewhat oppose</t>
  </si>
  <si>
    <t>Strongly oppose</t>
  </si>
  <si>
    <t>Total Support:</t>
  </si>
  <si>
    <t>Total Oppose:</t>
  </si>
  <si>
    <t xml:space="preserve"> Since January 2019, there has been a legal price cap placed on what energy suppliers can charge for standard gas and electricity tariffs. To what extent do you support or oppose this?</t>
  </si>
  <si>
    <t xml:space="preserve"> The price cap going up reduces the protection it gives</t>
  </si>
  <si>
    <t xml:space="preserve"> The price cap should be fixed and not change over time</t>
  </si>
  <si>
    <t xml:space="preserve"> The price cap needs to change over time to reflect changing costs in the energy market</t>
  </si>
  <si>
    <t>Grid Summary: The energy price cap has been raised in recent months and is likely to go up again later this year. To what extent do you agree or disagree with the following?</t>
  </si>
  <si>
    <t>The energy price cap has been raised in recent months and is likely to go up again later this year. To what extent do you agree or disagree with the following?: The price cap needs to change over time to reflect changing costs in the energy market</t>
  </si>
  <si>
    <t>The energy price cap has been raised in recent months and is likely to go up again later this year. To what extent do you agree or disagree with the following?: The price cap going up reduces the protection it gives</t>
  </si>
  <si>
    <t>The energy price cap has been raised in recent months and is likely to go up again later this year. To what extent do you agree or disagree with the following?: The price cap should be fixed and not change over time</t>
  </si>
  <si>
    <t>Not had insulation fitted but I don't think I will need insulation</t>
  </si>
  <si>
    <t>Not had insulation fitted but I think I will need insulation</t>
  </si>
  <si>
    <t>Had insulation fitted and I don't think I will need more</t>
  </si>
  <si>
    <t>Had insulation fitted but I think I will need more</t>
  </si>
  <si>
    <t>Don’t Know</t>
  </si>
  <si>
    <t xml:space="preserve"> Have you previously had insulation measures fitted to your home and do you think you will need to fit more?</t>
  </si>
  <si>
    <t>BASE: Homeowners</t>
  </si>
  <si>
    <t>UK Government</t>
  </si>
  <si>
    <t>Individual homeowners</t>
  </si>
  <si>
    <t>Landlords / housing associations</t>
  </si>
  <si>
    <t>Energy suppliers</t>
  </si>
  <si>
    <t>Local Government</t>
  </si>
  <si>
    <t>Individual tenants</t>
  </si>
  <si>
    <t>Devolved Government</t>
  </si>
  <si>
    <t>None of the above</t>
  </si>
  <si>
    <t>Some households face high energy bills because their home is poorly insulated. Who do you think should be primarily responsible for improving the energy efficiency of such homes?Please select up to three.</t>
  </si>
  <si>
    <t>BASE: Check and edit 2</t>
  </si>
  <si>
    <t>People struggling with their energy bills should get free insulation measures rather than financial support with their bills</t>
  </si>
  <si>
    <t>People struggling with their energy bills should get financial support with their bills rather than free insulation</t>
  </si>
  <si>
    <t>People struggling with their energy bills should get both free insulation measures and financial support with their bills</t>
  </si>
  <si>
    <t xml:space="preserve"> Some people argue that the best way to help people who are struggling with their energy bills is to install more insulation measures in those people’s homes. Others argue the best way to help people is to give them money to help them pay their bills. Which of the following is closest to your view?</t>
  </si>
  <si>
    <t>I would definitely have the extra insulation installed to my house</t>
  </si>
  <si>
    <t>I would probably have the extra insulation installed to my house</t>
  </si>
  <si>
    <t>I would probably not have the extra insulation installed to my house</t>
  </si>
  <si>
    <t>I would definitely not have the extra insulation installed to my house</t>
  </si>
  <si>
    <t xml:space="preserve"> If the government offered to fit extra insulation measures to your house, which of the following would be closest to your view?</t>
  </si>
  <si>
    <t>Up front cost of insulation</t>
  </si>
  <si>
    <t>I do not know if my house can have more insulation fitted</t>
  </si>
  <si>
    <t>Too much hassle (such as having to empty your loft)</t>
  </si>
  <si>
    <t>I don’t believe it would have that much of an impact</t>
  </si>
  <si>
    <t>I do not know how to go about installing more installation</t>
  </si>
  <si>
    <t>It would change the way my house looks</t>
  </si>
  <si>
    <t>Other (Please Specify)</t>
  </si>
  <si>
    <t>Is it said that improved insulation can reduce your energy bills for many years ahead. Which of the following might put you off installing improved insulation?Please select all that apply.</t>
  </si>
  <si>
    <t xml:space="preserve"> Some families struggle to pay their energy bills. In addition to any other general forms of support that people might receive (such as Universal Credit), should there be a form of financial support available specifically to help with energy bills?</t>
  </si>
  <si>
    <t xml:space="preserve"> Some families struggle to pay their water bills. In addition to any other general forms of support that people might receive, should there be a form of financial support available specifically to help with water bills?</t>
  </si>
  <si>
    <t>BASE: Question randomly assigned to respondents</t>
  </si>
  <si>
    <t xml:space="preserve"> Some families struggle to pay their household food bills. In addition to any other general forms of support that people might receive, should there be a form of financial support available specifically to help with household food bills?</t>
  </si>
  <si>
    <t>Far more households struggle with their energy bills than their water bills</t>
  </si>
  <si>
    <t>Energy bills are more expensive than water bills</t>
  </si>
  <si>
    <t>Energy bills are more important than water bills</t>
  </si>
  <si>
    <t>Households that struggle with their water bills just need to budget better</t>
  </si>
  <si>
    <t>I do not think people should get help with any of their bills</t>
  </si>
  <si>
    <t>0</t>
  </si>
  <si>
    <t>*</t>
  </si>
  <si>
    <t>You said you were in favour of additional help being made available to help cover the cost of household energy bills, but not water bills. Why is this? Please select all that apply.</t>
  </si>
  <si>
    <t>BASE: Think families should recieve help for energy bills, but not water bills</t>
  </si>
  <si>
    <t>Energy bills are more expensive than food costs</t>
  </si>
  <si>
    <t>Far more households struggle with their energy bills than their food costs</t>
  </si>
  <si>
    <t>Households that struggle with their food costs just need to budget better</t>
  </si>
  <si>
    <t>Energy bills are more important than food costs</t>
  </si>
  <si>
    <t>You said you were in favour of additional help being made available to help cover the cost of household energy bills, but not food costs. Why is this? Please select all that apply.</t>
  </si>
  <si>
    <t>BASE: Think families should recieve help for energy bills, but not household food bills</t>
  </si>
  <si>
    <t>1 - The support should be given to all households equally</t>
  </si>
  <si>
    <t>2</t>
  </si>
  <si>
    <t>3</t>
  </si>
  <si>
    <t>4</t>
  </si>
  <si>
    <t>5 - The support should go only to those most in need</t>
  </si>
  <si>
    <t xml:space="preserve"> If the government were to give financial support specifically to help with energy bills, which of the following comes closest to your view?Please rank on a scale from 1 to 5.</t>
  </si>
  <si>
    <t>Households on low incomes</t>
  </si>
  <si>
    <t>Pensioners / The elderly</t>
  </si>
  <si>
    <t>People with chronic (long term) health conditions</t>
  </si>
  <si>
    <t>People with disabilities</t>
  </si>
  <si>
    <t>Households with young children</t>
  </si>
  <si>
    <t>Those living in poorly insulated homes</t>
  </si>
  <si>
    <t>People with mental health conditions</t>
  </si>
  <si>
    <t>Those in social housing</t>
  </si>
  <si>
    <t>Households that have a prepayment meter fitted</t>
  </si>
  <si>
    <t>Those living in the private rented sector</t>
  </si>
  <si>
    <t>Households that pay their bills by cheque</t>
  </si>
  <si>
    <t>If the government put in place a form of financial support specifically to help with energy bills targeted to those most in need, who should it target?Please select up to three groups.</t>
  </si>
  <si>
    <t>Additional support for energy bills will continue to be needed whether there is a price cap or not</t>
  </si>
  <si>
    <t>Additional support for energy bills is not needed while there is a price cap, but would be needed if the price cap were to be removed</t>
  </si>
  <si>
    <t>Additional support for energy bills is only needed while there is still a price cap</t>
  </si>
  <si>
    <t>Additional support for energy bills is not needed at all, whether there is a price cap or not</t>
  </si>
  <si>
    <t xml:space="preserve"> The energy price cap was intended to be a temporary measure. Which of the following comes closest to your view?</t>
  </si>
  <si>
    <t>A discount on their energy bill</t>
  </si>
  <si>
    <t>Free insulation / energy efficiency measures fitted</t>
  </si>
  <si>
    <t>A certain amount of their energy use provided for free</t>
  </si>
  <si>
    <t>A social tariff (eligible customers get a specially priced tariff that is cheaper than a suppliers’ other tariffs)</t>
  </si>
  <si>
    <t>A cash benefit into their bank account</t>
  </si>
  <si>
    <t>You said that you thought households with low incomes should receive financial support. How do you think this support should be provided?Please select all that apply.</t>
  </si>
  <si>
    <t>BASE: Think support should target low income households</t>
  </si>
  <si>
    <t>Less than £10 a month</t>
  </si>
  <si>
    <t>Between £10 and £19 a month</t>
  </si>
  <si>
    <t>Between £20 and £29 a month</t>
  </si>
  <si>
    <t>Between £30 and £39 a month</t>
  </si>
  <si>
    <t>Between £40 and £49 a month</t>
  </si>
  <si>
    <t>Between £50 and £74 a month</t>
  </si>
  <si>
    <t>Between £75 and £99 a month</t>
  </si>
  <si>
    <t>£100 a month or more</t>
  </si>
  <si>
    <t xml:space="preserve"> You thought households with low incomes should receive financial support. Imagine the support was to start this year. How much should this support be worth?</t>
  </si>
  <si>
    <t>Yes – support should continue to be available to everyone in this group</t>
  </si>
  <si>
    <t>Yes – support should continue to be available, but only to some people in this group</t>
  </si>
  <si>
    <t>No – support should not continue to be available</t>
  </si>
  <si>
    <t xml:space="preserve"> In the next few years, the cost of energy bills may reduce to more normal levels. Should additional financial support continue to be available, even if energy bills reduce to more normal levels?</t>
  </si>
  <si>
    <t>You said that you thought households with young children should receive financial support. How do you think this support should be provided?Please select all that apply.</t>
  </si>
  <si>
    <t>BASE: Think support should target households with children</t>
  </si>
  <si>
    <t xml:space="preserve"> You thought households with young children should receive financial support. Imagine the support was to start this year. How much should this support be worth?</t>
  </si>
  <si>
    <t>You said that you thought pensioners and the elderly should receive financial support. How do you think this support should be provided?Please select all that apply.</t>
  </si>
  <si>
    <t>BASE: Think support should target pensioners</t>
  </si>
  <si>
    <t xml:space="preserve"> You thought pensioners and the elderly should receive financial support. Imagine the support was to start this year. How much should this support be worth?</t>
  </si>
  <si>
    <t>You said that you thought people with disabilities should receive financial support. How do you think this support should be provided?Please select all that apply.</t>
  </si>
  <si>
    <t>BASE: Think support should target people with disabilities</t>
  </si>
  <si>
    <t xml:space="preserve"> You thought people with disabilities should receive financial support. Imagine the support was to start this year. How much should this support be worth?</t>
  </si>
  <si>
    <t>You said that you thought people with chronic (long-term) health conditions should receive financial support. How do you think this support should be provided?Please select all that apply.</t>
  </si>
  <si>
    <t>BASE: Think support should target people with chronic health conditions</t>
  </si>
  <si>
    <t xml:space="preserve"> You thought people with chronic (long-term) health conditions should receive financial support. Imagine the support was to start this year. How much should this support be worth?</t>
  </si>
  <si>
    <t>You said that you thought people with mental health conditions should receive financial support. How do you think this support should be provided?Please select all that apply.</t>
  </si>
  <si>
    <t>BASE: Think support should target people with mental health conditions</t>
  </si>
  <si>
    <t xml:space="preserve"> You thought people with mental health conditions should receive financial support. Imagine the support was to start this year. How much should this support be worth?</t>
  </si>
  <si>
    <t>You said that you thought households that pay their bills by cheque should receive financial support. How do you think this support should be provided?Please select all that apply.</t>
  </si>
  <si>
    <t>BASE: Think support should target households that pay bills by cheque</t>
  </si>
  <si>
    <t xml:space="preserve"> You thought households that pay their bills by cheque should receive financial support. Imagine the support was to start this year. How much should this support be worth?</t>
  </si>
  <si>
    <t>You said that you thought households that have a prepayment meter fitted should receive financial support. How do you think this support should be provided?Please select all that apply.</t>
  </si>
  <si>
    <t>BASE: Think support should target households with a payment meter fitted</t>
  </si>
  <si>
    <t xml:space="preserve"> You thought households that have a prepayment meter fitted should receive financial support. Imagine the support was to start this year. How much should this support be worth?</t>
  </si>
  <si>
    <t>You said that you thought people living in social housing should receive financial support. How do you think this support should be provided?Please select all that apply.</t>
  </si>
  <si>
    <t>BASE: Think support should target people in social housing</t>
  </si>
  <si>
    <t xml:space="preserve"> You thought people living in social housing should receive financial support. Imagine the support was to start this year. How much should this support be worth?</t>
  </si>
  <si>
    <t>You said that you thought people living in the private rented sector should receive financial support. How do you think this support should be provided?Please select all that apply.</t>
  </si>
  <si>
    <t>BASE: Think support should target people living in the private rented sector</t>
  </si>
  <si>
    <t xml:space="preserve"> You thought people living in the private rented sector should receive financial support. Imagine the support was to start this year. How much should this support be worth?</t>
  </si>
  <si>
    <t>You said that you thought people living in poorly insulated homes should receive financial support. How do you think this support should be provided?Please select all that apply.</t>
  </si>
  <si>
    <t>BASE: Think support should target those living in poorly insulated homes</t>
  </si>
  <si>
    <t xml:space="preserve"> You thought people living in poorly insulated homes should receive financial support. Imagine the support was to start this year. How much should this support be worth?</t>
  </si>
  <si>
    <t xml:space="preserve"> You said that households with low incomes should continue to receive financial support with their energy bills. Imagine energy prices have returned to more normal levels. How much should that support be worth?</t>
  </si>
  <si>
    <t>BASE: Think support should continue to be available if energy bills return to more normal levels</t>
  </si>
  <si>
    <t xml:space="preserve"> You said that households with young children should continue to receive financial support with their energy bills. Imagine energy prices have returned to more normal levels. How much should that support be worth?</t>
  </si>
  <si>
    <t xml:space="preserve"> You said that pensioners and the elderly should continue to receive financial support with their energy bills. Imagine energy prices have returned to more normal levels. How much should that support be worth?</t>
  </si>
  <si>
    <t xml:space="preserve"> You said that people with disabilities should continue to receive financial support with their energy bills. Imagine energy prices have returned to more normal levels. How much should that support be worth?</t>
  </si>
  <si>
    <t xml:space="preserve"> You said that people with chronic (long-term) health conditions should continue to receive financial support with their energy bills. Imagine energy prices have returned to more normal levels. How much should that support be worth?</t>
  </si>
  <si>
    <t xml:space="preserve"> You said that people with mental health conditions should continue to receive financial support with their energy bills. Imagine energy prices have returned to more normal levels. How much should that support be worth?</t>
  </si>
  <si>
    <t xml:space="preserve"> You said that households that pay their bills by cheque should continue to receive financial support with their energy bills. Imagine energy prices have returned to more normal levels. How much should that support be worth?</t>
  </si>
  <si>
    <t xml:space="preserve"> You said that households that have a prepayment meter fitted should continue to receive financial support with their energy bills. Imagine energy prices have returned to more normal levels. How much should that support be worth?</t>
  </si>
  <si>
    <t xml:space="preserve"> You said that people living in social housing should continue to receive financial support with their energy bills. Imagine energy prices have returned to more normal levels. How much should that support be worth?</t>
  </si>
  <si>
    <t xml:space="preserve"> You said that people living in the private rented sector should continue to receive financial support with their energy bills. Imagine energy prices have returned to more normal levels. How much should that support be worth?</t>
  </si>
  <si>
    <t xml:space="preserve"> You said that people living in poorly insulated homes should continue to receive financial support with their energy bills. Imagine energy prices have returned to more normal levels. How much should that support be worth?</t>
  </si>
  <si>
    <t>Full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</si>
</sst>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rgb="FF000000"/>
      <name val="Calibri"/>
      <family val="2"/>
      <scheme val="minor"/>
    </font>
    <font>
      <b/>
      <sz val="18"/>
      <color rgb="FF000000"/>
      <name val="Calibri"/>
      <family val="2"/>
    </font>
    <font>
      <b/>
      <sz val="14"/>
      <color rgb="FF000000"/>
      <name val="Calibri"/>
      <family val="2"/>
    </font>
    <font>
      <sz val="14"/>
      <color rgb="FF000000"/>
      <name val="Calibri"/>
      <family val="2"/>
    </font>
    <font>
      <sz val="13"/>
      <color rgb="FF000000"/>
      <name val="Calibri"/>
      <family val="2"/>
    </font>
    <font>
      <i/>
      <sz val="13"/>
      <color rgb="FF000000"/>
      <name val="Calibri"/>
      <family val="2"/>
    </font>
    <font>
      <i/>
      <u/>
      <sz val="13"/>
      <color theme="10"/>
      <name val="Calibri"/>
      <family val="2"/>
    </font>
    <font>
      <b/>
      <sz val="11"/>
      <color rgb="FF000000"/>
      <name val="Calibri"/>
      <family val="2"/>
    </font>
    <font>
      <sz val="11"/>
      <color rgb="FF000000"/>
      <name val="Calibri"/>
      <family val="2"/>
    </font>
    <font>
      <u/>
      <sz val="11"/>
      <color theme="10"/>
      <name val="Calibri"/>
      <family val="2"/>
    </font>
    <font>
      <b/>
      <sz val="12"/>
      <color rgb="FF000000"/>
      <name val="Calibri"/>
      <family val="2"/>
    </font>
    <font>
      <b/>
      <i/>
      <sz val="11"/>
      <color rgb="FF000000"/>
      <name val="Calibri"/>
      <family val="2"/>
    </font>
  </fonts>
  <fills count="2">
    <fill>
      <patternFill patternType="none"/>
    </fill>
    <fill>
      <patternFill patternType="gray125"/>
    </fill>
  </fills>
  <borders count="4">
    <border>
      <left/>
      <right/>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
    <xf numFmtId="0" fontId="0" fillId="0" borderId="0"/>
  </cellStyleXfs>
  <cellXfs count="31">
    <xf numFmtId="0" fontId="0" fillId="0" borderId="0" xfId="0"/>
    <xf numFmtId="0" fontId="1" fillId="0" borderId="0" xfId="0" applyFont="1" applyAlignment="1">
      <alignment horizontal="center" vertical="top" wrapText="1"/>
    </xf>
    <xf numFmtId="0" fontId="2" fillId="0" borderId="0" xfId="0" applyFont="1"/>
    <xf numFmtId="0" fontId="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vertical="top"/>
    </xf>
    <xf numFmtId="0" fontId="7" fillId="0" borderId="0" xfId="0" applyFont="1"/>
    <xf numFmtId="0" fontId="8" fillId="0" borderId="0" xfId="0" applyFont="1" applyAlignment="1">
      <alignment horizontal="center"/>
    </xf>
    <xf numFmtId="0" fontId="9" fillId="0" borderId="0" xfId="0" applyFont="1"/>
    <xf numFmtId="0" fontId="8" fillId="0" borderId="0" xfId="0" applyFont="1" applyAlignment="1">
      <alignment horizontal="center" vertical="center"/>
    </xf>
    <xf numFmtId="1" fontId="8" fillId="0" borderId="1" xfId="0" applyNumberFormat="1" applyFont="1" applyBorder="1" applyAlignment="1">
      <alignment horizontal="center" vertical="center"/>
    </xf>
    <xf numFmtId="1" fontId="7" fillId="0" borderId="2" xfId="0" applyNumberFormat="1" applyFont="1" applyBorder="1" applyAlignment="1">
      <alignment horizontal="center"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xf>
    <xf numFmtId="0" fontId="9" fillId="0" borderId="0" xfId="0" applyFont="1" applyAlignment="1">
      <alignment horizontal="center"/>
    </xf>
    <xf numFmtId="0" fontId="8" fillId="0" borderId="1" xfId="0" applyFont="1" applyBorder="1" applyAlignment="1">
      <alignment horizontal="center" vertical="center"/>
    </xf>
    <xf numFmtId="0" fontId="8" fillId="0" borderId="1" xfId="0" applyFont="1" applyBorder="1"/>
    <xf numFmtId="9" fontId="8" fillId="0" borderId="0" xfId="0" applyNumberFormat="1" applyFont="1" applyAlignment="1">
      <alignment horizontal="center" vertical="center"/>
    </xf>
    <xf numFmtId="0" fontId="8" fillId="0" borderId="0" xfId="0" applyFont="1" applyAlignment="1">
      <alignment horizontal="center" vertical="center" wrapText="1"/>
    </xf>
    <xf numFmtId="9" fontId="8" fillId="0" borderId="2" xfId="0" applyNumberFormat="1" applyFont="1" applyBorder="1" applyAlignment="1">
      <alignment horizontal="center" vertical="center"/>
    </xf>
    <xf numFmtId="9" fontId="7" fillId="0" borderId="0" xfId="0" applyNumberFormat="1" applyFont="1" applyAlignment="1">
      <alignment horizontal="center" vertical="center"/>
    </xf>
    <xf numFmtId="9" fontId="7" fillId="0" borderId="2" xfId="0" applyNumberFormat="1" applyFont="1" applyBorder="1" applyAlignment="1">
      <alignment horizontal="center" vertical="center"/>
    </xf>
    <xf numFmtId="0" fontId="7" fillId="0" borderId="0" xfId="0" applyFont="1" applyAlignment="1">
      <alignment horizontal="center" wrapText="1"/>
    </xf>
    <xf numFmtId="0" fontId="8" fillId="0" borderId="3" xfId="0" applyFont="1" applyBorder="1" applyAlignment="1">
      <alignment horizontal="center" vertical="center" wrapText="1"/>
    </xf>
    <xf numFmtId="0" fontId="11" fillId="0" borderId="0" xfId="0" applyFont="1"/>
    <xf numFmtId="0" fontId="1" fillId="0" borderId="0" xfId="0" applyFont="1" applyAlignment="1">
      <alignment horizontal="center" vertical="top" wrapText="1"/>
    </xf>
    <xf numFmtId="0" fontId="0" fillId="0" borderId="0" xfId="0"/>
    <xf numFmtId="0" fontId="4" fillId="0" borderId="0" xfId="0" applyFont="1" applyAlignment="1">
      <alignment horizontal="left" vertical="top" wrapText="1"/>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10"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customXml" Target="../customXml/item2.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tyles" Target="styles.xml"/><Relationship Id="rId105"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g"/></Relationships>
</file>

<file path=xl/drawings/_rels/drawing37.xml.rels><?xml version="1.0" encoding="UTF-8" standalone="yes"?>
<Relationships xmlns="http://schemas.openxmlformats.org/package/2006/relationships"><Relationship Id="rId1" Type="http://schemas.openxmlformats.org/officeDocument/2006/relationships/image" Target="../media/image1.jpg"/></Relationships>
</file>

<file path=xl/drawings/_rels/drawing38.xml.rels><?xml version="1.0" encoding="UTF-8" standalone="yes"?>
<Relationships xmlns="http://schemas.openxmlformats.org/package/2006/relationships"><Relationship Id="rId1" Type="http://schemas.openxmlformats.org/officeDocument/2006/relationships/image" Target="../media/image1.jpg"/></Relationships>
</file>

<file path=xl/drawings/_rels/drawing39.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40.xml.rels><?xml version="1.0" encoding="UTF-8" standalone="yes"?>
<Relationships xmlns="http://schemas.openxmlformats.org/package/2006/relationships"><Relationship Id="rId1" Type="http://schemas.openxmlformats.org/officeDocument/2006/relationships/image" Target="../media/image1.jpg"/></Relationships>
</file>

<file path=xl/drawings/_rels/drawing41.xml.rels><?xml version="1.0" encoding="UTF-8" standalone="yes"?>
<Relationships xmlns="http://schemas.openxmlformats.org/package/2006/relationships"><Relationship Id="rId1" Type="http://schemas.openxmlformats.org/officeDocument/2006/relationships/image" Target="../media/image1.jpg"/></Relationships>
</file>

<file path=xl/drawings/_rels/drawing42.xml.rels><?xml version="1.0" encoding="UTF-8" standalone="yes"?>
<Relationships xmlns="http://schemas.openxmlformats.org/package/2006/relationships"><Relationship Id="rId1" Type="http://schemas.openxmlformats.org/officeDocument/2006/relationships/image" Target="../media/image1.jpg"/></Relationships>
</file>

<file path=xl/drawings/_rels/drawing4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4.xml.rels><?xml version="1.0" encoding="UTF-8" standalone="yes"?>
<Relationships xmlns="http://schemas.openxmlformats.org/package/2006/relationships"><Relationship Id="rId1" Type="http://schemas.openxmlformats.org/officeDocument/2006/relationships/image" Target="../media/image1.jpg"/></Relationships>
</file>

<file path=xl/drawings/_rels/drawing45.xml.rels><?xml version="1.0" encoding="UTF-8" standalone="yes"?>
<Relationships xmlns="http://schemas.openxmlformats.org/package/2006/relationships"><Relationship Id="rId1" Type="http://schemas.openxmlformats.org/officeDocument/2006/relationships/image" Target="../media/image1.jpg"/></Relationships>
</file>

<file path=xl/drawings/_rels/drawing46.xml.rels><?xml version="1.0" encoding="UTF-8" standalone="yes"?>
<Relationships xmlns="http://schemas.openxmlformats.org/package/2006/relationships"><Relationship Id="rId1" Type="http://schemas.openxmlformats.org/officeDocument/2006/relationships/image" Target="../media/image1.jpg"/></Relationships>
</file>

<file path=xl/drawings/_rels/drawing47.xml.rels><?xml version="1.0" encoding="UTF-8" standalone="yes"?>
<Relationships xmlns="http://schemas.openxmlformats.org/package/2006/relationships"><Relationship Id="rId1" Type="http://schemas.openxmlformats.org/officeDocument/2006/relationships/image" Target="../media/image1.jpg"/></Relationships>
</file>

<file path=xl/drawings/_rels/drawing48.xml.rels><?xml version="1.0" encoding="UTF-8" standalone="yes"?>
<Relationships xmlns="http://schemas.openxmlformats.org/package/2006/relationships"><Relationship Id="rId1" Type="http://schemas.openxmlformats.org/officeDocument/2006/relationships/image" Target="../media/image1.jpg"/></Relationships>
</file>

<file path=xl/drawings/_rels/drawing49.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50.xml.rels><?xml version="1.0" encoding="UTF-8" standalone="yes"?>
<Relationships xmlns="http://schemas.openxmlformats.org/package/2006/relationships"><Relationship Id="rId1" Type="http://schemas.openxmlformats.org/officeDocument/2006/relationships/image" Target="../media/image1.jpg"/></Relationships>
</file>

<file path=xl/drawings/_rels/drawing51.xml.rels><?xml version="1.0" encoding="UTF-8" standalone="yes"?>
<Relationships xmlns="http://schemas.openxmlformats.org/package/2006/relationships"><Relationship Id="rId1" Type="http://schemas.openxmlformats.org/officeDocument/2006/relationships/image" Target="../media/image1.jpg"/></Relationships>
</file>

<file path=xl/drawings/_rels/drawing52.xml.rels><?xml version="1.0" encoding="UTF-8" standalone="yes"?>
<Relationships xmlns="http://schemas.openxmlformats.org/package/2006/relationships"><Relationship Id="rId1" Type="http://schemas.openxmlformats.org/officeDocument/2006/relationships/image" Target="../media/image1.jpg"/></Relationships>
</file>

<file path=xl/drawings/_rels/drawing53.xml.rels><?xml version="1.0" encoding="UTF-8" standalone="yes"?>
<Relationships xmlns="http://schemas.openxmlformats.org/package/2006/relationships"><Relationship Id="rId1" Type="http://schemas.openxmlformats.org/officeDocument/2006/relationships/image" Target="../media/image1.jpg"/></Relationships>
</file>

<file path=xl/drawings/_rels/drawing5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5.xml.rels><?xml version="1.0" encoding="UTF-8" standalone="yes"?>
<Relationships xmlns="http://schemas.openxmlformats.org/package/2006/relationships"><Relationship Id="rId1" Type="http://schemas.openxmlformats.org/officeDocument/2006/relationships/image" Target="../media/image1.jpg"/></Relationships>
</file>

<file path=xl/drawings/_rels/drawing56.xml.rels><?xml version="1.0" encoding="UTF-8" standalone="yes"?>
<Relationships xmlns="http://schemas.openxmlformats.org/package/2006/relationships"><Relationship Id="rId1" Type="http://schemas.openxmlformats.org/officeDocument/2006/relationships/image" Target="../media/image1.jpg"/></Relationships>
</file>

<file path=xl/drawings/_rels/drawing57.xml.rels><?xml version="1.0" encoding="UTF-8" standalone="yes"?>
<Relationships xmlns="http://schemas.openxmlformats.org/package/2006/relationships"><Relationship Id="rId1" Type="http://schemas.openxmlformats.org/officeDocument/2006/relationships/image" Target="../media/image1.jpg"/></Relationships>
</file>

<file path=xl/drawings/_rels/drawing58.xml.rels><?xml version="1.0" encoding="UTF-8" standalone="yes"?>
<Relationships xmlns="http://schemas.openxmlformats.org/package/2006/relationships"><Relationship Id="rId1" Type="http://schemas.openxmlformats.org/officeDocument/2006/relationships/image" Target="../media/image1.jpg"/></Relationships>
</file>

<file path=xl/drawings/_rels/drawing59.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60.xml.rels><?xml version="1.0" encoding="UTF-8" standalone="yes"?>
<Relationships xmlns="http://schemas.openxmlformats.org/package/2006/relationships"><Relationship Id="rId1" Type="http://schemas.openxmlformats.org/officeDocument/2006/relationships/image" Target="../media/image1.jpg"/></Relationships>
</file>

<file path=xl/drawings/_rels/drawing61.xml.rels><?xml version="1.0" encoding="UTF-8" standalone="yes"?>
<Relationships xmlns="http://schemas.openxmlformats.org/package/2006/relationships"><Relationship Id="rId1" Type="http://schemas.openxmlformats.org/officeDocument/2006/relationships/image" Target="../media/image1.jpg"/></Relationships>
</file>

<file path=xl/drawings/_rels/drawing62.xml.rels><?xml version="1.0" encoding="UTF-8" standalone="yes"?>
<Relationships xmlns="http://schemas.openxmlformats.org/package/2006/relationships"><Relationship Id="rId1" Type="http://schemas.openxmlformats.org/officeDocument/2006/relationships/image" Target="../media/image1.jpg"/></Relationships>
</file>

<file path=xl/drawings/_rels/drawing63.xml.rels><?xml version="1.0" encoding="UTF-8" standalone="yes"?>
<Relationships xmlns="http://schemas.openxmlformats.org/package/2006/relationships"><Relationship Id="rId1" Type="http://schemas.openxmlformats.org/officeDocument/2006/relationships/image" Target="../media/image1.jpg"/></Relationships>
</file>

<file path=xl/drawings/_rels/drawing64.xml.rels><?xml version="1.0" encoding="UTF-8" standalone="yes"?>
<Relationships xmlns="http://schemas.openxmlformats.org/package/2006/relationships"><Relationship Id="rId1" Type="http://schemas.openxmlformats.org/officeDocument/2006/relationships/image" Target="../media/image1.jpg"/></Relationships>
</file>

<file path=xl/drawings/_rels/drawing6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6.xml.rels><?xml version="1.0" encoding="UTF-8" standalone="yes"?>
<Relationships xmlns="http://schemas.openxmlformats.org/package/2006/relationships"><Relationship Id="rId1" Type="http://schemas.openxmlformats.org/officeDocument/2006/relationships/image" Target="../media/image1.jpg"/></Relationships>
</file>

<file path=xl/drawings/_rels/drawing67.xml.rels><?xml version="1.0" encoding="UTF-8" standalone="yes"?>
<Relationships xmlns="http://schemas.openxmlformats.org/package/2006/relationships"><Relationship Id="rId1" Type="http://schemas.openxmlformats.org/officeDocument/2006/relationships/image" Target="../media/image1.jpg"/></Relationships>
</file>

<file path=xl/drawings/_rels/drawing68.xml.rels><?xml version="1.0" encoding="UTF-8" standalone="yes"?>
<Relationships xmlns="http://schemas.openxmlformats.org/package/2006/relationships"><Relationship Id="rId1" Type="http://schemas.openxmlformats.org/officeDocument/2006/relationships/image" Target="../media/image1.jpg"/></Relationships>
</file>

<file path=xl/drawings/_rels/drawing69.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70.xml.rels><?xml version="1.0" encoding="UTF-8" standalone="yes"?>
<Relationships xmlns="http://schemas.openxmlformats.org/package/2006/relationships"><Relationship Id="rId1" Type="http://schemas.openxmlformats.org/officeDocument/2006/relationships/image" Target="../media/image1.jpg"/></Relationships>
</file>

<file path=xl/drawings/_rels/drawing71.xml.rels><?xml version="1.0" encoding="UTF-8" standalone="yes"?>
<Relationships xmlns="http://schemas.openxmlformats.org/package/2006/relationships"><Relationship Id="rId1" Type="http://schemas.openxmlformats.org/officeDocument/2006/relationships/image" Target="../media/image1.jpg"/></Relationships>
</file>

<file path=xl/drawings/_rels/drawing72.xml.rels><?xml version="1.0" encoding="UTF-8" standalone="yes"?>
<Relationships xmlns="http://schemas.openxmlformats.org/package/2006/relationships"><Relationship Id="rId1" Type="http://schemas.openxmlformats.org/officeDocument/2006/relationships/image" Target="../media/image1.jpg"/></Relationships>
</file>

<file path=xl/drawings/_rels/drawing73.xml.rels><?xml version="1.0" encoding="UTF-8" standalone="yes"?>
<Relationships xmlns="http://schemas.openxmlformats.org/package/2006/relationships"><Relationship Id="rId1" Type="http://schemas.openxmlformats.org/officeDocument/2006/relationships/image" Target="../media/image1.jpg"/></Relationships>
</file>

<file path=xl/drawings/_rels/drawing74.xml.rels><?xml version="1.0" encoding="UTF-8" standalone="yes"?>
<Relationships xmlns="http://schemas.openxmlformats.org/package/2006/relationships"><Relationship Id="rId1" Type="http://schemas.openxmlformats.org/officeDocument/2006/relationships/image" Target="../media/image1.jpg"/></Relationships>
</file>

<file path=xl/drawings/_rels/drawing75.xml.rels><?xml version="1.0" encoding="UTF-8" standalone="yes"?>
<Relationships xmlns="http://schemas.openxmlformats.org/package/2006/relationships"><Relationship Id="rId1" Type="http://schemas.openxmlformats.org/officeDocument/2006/relationships/image" Target="../media/image1.jpg"/></Relationships>
</file>

<file path=xl/drawings/_rels/drawing7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7.xml.rels><?xml version="1.0" encoding="UTF-8" standalone="yes"?>
<Relationships xmlns="http://schemas.openxmlformats.org/package/2006/relationships"><Relationship Id="rId1" Type="http://schemas.openxmlformats.org/officeDocument/2006/relationships/image" Target="../media/image1.jpg"/></Relationships>
</file>

<file path=xl/drawings/_rels/drawing78.xml.rels><?xml version="1.0" encoding="UTF-8" standalone="yes"?>
<Relationships xmlns="http://schemas.openxmlformats.org/package/2006/relationships"><Relationship Id="rId1" Type="http://schemas.openxmlformats.org/officeDocument/2006/relationships/image" Target="../media/image1.jpg"/></Relationships>
</file>

<file path=xl/drawings/_rels/drawing79.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80.xml.rels><?xml version="1.0" encoding="UTF-8" standalone="yes"?>
<Relationships xmlns="http://schemas.openxmlformats.org/package/2006/relationships"><Relationship Id="rId1" Type="http://schemas.openxmlformats.org/officeDocument/2006/relationships/image" Target="../media/image1.jpg"/></Relationships>
</file>

<file path=xl/drawings/_rels/drawing81.xml.rels><?xml version="1.0" encoding="UTF-8" standalone="yes"?>
<Relationships xmlns="http://schemas.openxmlformats.org/package/2006/relationships"><Relationship Id="rId1" Type="http://schemas.openxmlformats.org/officeDocument/2006/relationships/image" Target="../media/image1.jpg"/></Relationships>
</file>

<file path=xl/drawings/_rels/drawing82.xml.rels><?xml version="1.0" encoding="UTF-8" standalone="yes"?>
<Relationships xmlns="http://schemas.openxmlformats.org/package/2006/relationships"><Relationship Id="rId1" Type="http://schemas.openxmlformats.org/officeDocument/2006/relationships/image" Target="../media/image1.jpg"/></Relationships>
</file>

<file path=xl/drawings/_rels/drawing83.xml.rels><?xml version="1.0" encoding="UTF-8" standalone="yes"?>
<Relationships xmlns="http://schemas.openxmlformats.org/package/2006/relationships"><Relationship Id="rId1" Type="http://schemas.openxmlformats.org/officeDocument/2006/relationships/image" Target="../media/image1.jpg"/></Relationships>
</file>

<file path=xl/drawings/_rels/drawing84.xml.rels><?xml version="1.0" encoding="UTF-8" standalone="yes"?>
<Relationships xmlns="http://schemas.openxmlformats.org/package/2006/relationships"><Relationship Id="rId1" Type="http://schemas.openxmlformats.org/officeDocument/2006/relationships/image" Target="../media/image1.jpg"/></Relationships>
</file>

<file path=xl/drawings/_rels/drawing85.xml.rels><?xml version="1.0" encoding="UTF-8" standalone="yes"?>
<Relationships xmlns="http://schemas.openxmlformats.org/package/2006/relationships"><Relationship Id="rId1" Type="http://schemas.openxmlformats.org/officeDocument/2006/relationships/image" Target="../media/image1.jpg"/></Relationships>
</file>

<file path=xl/drawings/_rels/drawing86.xml.rels><?xml version="1.0" encoding="UTF-8" standalone="yes"?>
<Relationships xmlns="http://schemas.openxmlformats.org/package/2006/relationships"><Relationship Id="rId1" Type="http://schemas.openxmlformats.org/officeDocument/2006/relationships/image" Target="../media/image1.jpg"/></Relationships>
</file>

<file path=xl/drawings/_rels/drawing8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8.xml.rels><?xml version="1.0" encoding="UTF-8" standalone="yes"?>
<Relationships xmlns="http://schemas.openxmlformats.org/package/2006/relationships"><Relationship Id="rId1" Type="http://schemas.openxmlformats.org/officeDocument/2006/relationships/image" Target="../media/image1.jpg"/></Relationships>
</file>

<file path=xl/drawings/_rels/drawing89.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_rels/drawing90.xml.rels><?xml version="1.0" encoding="UTF-8" standalone="yes"?>
<Relationships xmlns="http://schemas.openxmlformats.org/package/2006/relationships"><Relationship Id="rId1" Type="http://schemas.openxmlformats.org/officeDocument/2006/relationships/image" Target="../media/image1.jpg"/></Relationships>
</file>

<file path=xl/drawings/_rels/drawing91.xml.rels><?xml version="1.0" encoding="UTF-8" standalone="yes"?>
<Relationships xmlns="http://schemas.openxmlformats.org/package/2006/relationships"><Relationship Id="rId1" Type="http://schemas.openxmlformats.org/officeDocument/2006/relationships/image" Target="../media/image1.jpg"/></Relationships>
</file>

<file path=xl/drawings/_rels/drawing92.xml.rels><?xml version="1.0" encoding="UTF-8" standalone="yes"?>
<Relationships xmlns="http://schemas.openxmlformats.org/package/2006/relationships"><Relationship Id="rId1" Type="http://schemas.openxmlformats.org/officeDocument/2006/relationships/image" Target="../media/image1.jpg"/></Relationships>
</file>

<file path=xl/drawings/_rels/drawing93.xml.rels><?xml version="1.0" encoding="UTF-8" standalone="yes"?>
<Relationships xmlns="http://schemas.openxmlformats.org/package/2006/relationships"><Relationship Id="rId1" Type="http://schemas.openxmlformats.org/officeDocument/2006/relationships/image" Target="../media/image1.jpg"/></Relationships>
</file>

<file path=xl/drawings/_rels/drawing94.xml.rels><?xml version="1.0" encoding="UTF-8" standalone="yes"?>
<Relationships xmlns="http://schemas.openxmlformats.org/package/2006/relationships"><Relationship Id="rId1" Type="http://schemas.openxmlformats.org/officeDocument/2006/relationships/image" Target="../media/image1.jpg"/></Relationships>
</file>

<file path=xl/drawings/_rels/drawing95.xml.rels><?xml version="1.0" encoding="UTF-8" standalone="yes"?>
<Relationships xmlns="http://schemas.openxmlformats.org/package/2006/relationships"><Relationship Id="rId1" Type="http://schemas.openxmlformats.org/officeDocument/2006/relationships/image" Target="../media/image1.jpg"/></Relationships>
</file>

<file path=xl/drawings/_rels/drawing96.xml.rels><?xml version="1.0" encoding="UTF-8" standalone="yes"?>
<Relationships xmlns="http://schemas.openxmlformats.org/package/2006/relationships"><Relationship Id="rId1" Type="http://schemas.openxmlformats.org/officeDocument/2006/relationships/image" Target="../media/image1.jpg"/></Relationships>
</file>

<file path=xl/drawings/_rels/drawing97.xml.rels><?xml version="1.0" encoding="UTF-8" standalone="yes"?>
<Relationships xmlns="http://schemas.openxmlformats.org/package/2006/relationships"><Relationship Id="rId1" Type="http://schemas.openxmlformats.org/officeDocument/2006/relationships/image" Target="../media/image1.jpg"/></Relationships>
</file>

<file path=xl/drawings/_rels/drawing98.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5</xdr:col>
      <xdr:colOff>0</xdr:colOff>
      <xdr:row>1</xdr:row>
      <xdr:rowOff>0</xdr:rowOff>
    </xdr:from>
    <xdr:ext cx="4389120" cy="82296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8.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0.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1.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8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2.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9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3.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A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4.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B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5.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C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6.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D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7.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E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8.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2F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9.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0.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1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1.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2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2.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3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3.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4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4.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5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5.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6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6.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7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7.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8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8.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9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9.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A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60.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B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61.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C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62.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D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63.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E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64.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3F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65.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4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66.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41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67.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42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68.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43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69.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44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70.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45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71.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46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72.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47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73.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48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74.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49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75.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4A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76.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4B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77.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4C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78.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4D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79.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4E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80.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4F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81.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5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82.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51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83.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52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84.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53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85.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54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86.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55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87.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56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88.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57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89.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58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90.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59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91.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5A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92.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5B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93.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5C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94.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5D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95.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5E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96.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5F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97.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6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98.xml><?xml version="1.0" encoding="utf-8"?>
<xdr:wsDr xmlns:xdr="http://schemas.openxmlformats.org/drawingml/2006/spreadsheetDrawing" xmlns:a="http://schemas.openxmlformats.org/drawingml/2006/main">
  <xdr:oneCellAnchor>
    <xdr:from>
      <xdr:col>0</xdr:col>
      <xdr:colOff>0</xdr:colOff>
      <xdr:row>1</xdr:row>
      <xdr:rowOff>0</xdr:rowOff>
    </xdr:from>
    <xdr:ext cx="1463040" cy="274320"/>
    <xdr:pic>
      <xdr:nvPicPr>
        <xdr:cNvPr id="2" name="Picture 1">
          <a:extLst>
            <a:ext uri="{FF2B5EF4-FFF2-40B4-BE49-F238E27FC236}">
              <a16:creationId xmlns:a16="http://schemas.microsoft.com/office/drawing/2014/main" id="{00000000-0008-0000-61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70.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72.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76.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78.xml"/></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79.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80.xml"/></Relationships>
</file>

<file path=xl/worksheets/_rels/sheet81.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82.xml.rels><?xml version="1.0" encoding="UTF-8" standalone="yes"?>
<Relationships xmlns="http://schemas.openxmlformats.org/package/2006/relationships"><Relationship Id="rId1" Type="http://schemas.openxmlformats.org/officeDocument/2006/relationships/drawing" Target="../drawings/drawing82.xml"/></Relationships>
</file>

<file path=xl/worksheets/_rels/sheet83.xml.rels><?xml version="1.0" encoding="UTF-8" standalone="yes"?>
<Relationships xmlns="http://schemas.openxmlformats.org/package/2006/relationships"><Relationship Id="rId1" Type="http://schemas.openxmlformats.org/officeDocument/2006/relationships/drawing" Target="../drawings/drawing83.xml"/></Relationships>
</file>

<file path=xl/worksheets/_rels/sheet84.xml.rels><?xml version="1.0" encoding="UTF-8" standalone="yes"?>
<Relationships xmlns="http://schemas.openxmlformats.org/package/2006/relationships"><Relationship Id="rId1" Type="http://schemas.openxmlformats.org/officeDocument/2006/relationships/drawing" Target="../drawings/drawing84.xml"/></Relationships>
</file>

<file path=xl/worksheets/_rels/sheet85.xml.rels><?xml version="1.0" encoding="UTF-8" standalone="yes"?>
<Relationships xmlns="http://schemas.openxmlformats.org/package/2006/relationships"><Relationship Id="rId1" Type="http://schemas.openxmlformats.org/officeDocument/2006/relationships/drawing" Target="../drawings/drawing85.xml"/></Relationships>
</file>

<file path=xl/worksheets/_rels/sheet86.xml.rels><?xml version="1.0" encoding="UTF-8" standalone="yes"?>
<Relationships xmlns="http://schemas.openxmlformats.org/package/2006/relationships"><Relationship Id="rId1" Type="http://schemas.openxmlformats.org/officeDocument/2006/relationships/drawing" Target="../drawings/drawing86.xml"/></Relationships>
</file>

<file path=xl/worksheets/_rels/sheet87.xml.rels><?xml version="1.0" encoding="UTF-8" standalone="yes"?>
<Relationships xmlns="http://schemas.openxmlformats.org/package/2006/relationships"><Relationship Id="rId1" Type="http://schemas.openxmlformats.org/officeDocument/2006/relationships/drawing" Target="../drawings/drawing87.xml"/></Relationships>
</file>

<file path=xl/worksheets/_rels/sheet88.xml.rels><?xml version="1.0" encoding="UTF-8" standalone="yes"?>
<Relationships xmlns="http://schemas.openxmlformats.org/package/2006/relationships"><Relationship Id="rId1" Type="http://schemas.openxmlformats.org/officeDocument/2006/relationships/drawing" Target="../drawings/drawing88.xml"/></Relationships>
</file>

<file path=xl/worksheets/_rels/sheet89.xml.rels><?xml version="1.0" encoding="UTF-8" standalone="yes"?>
<Relationships xmlns="http://schemas.openxmlformats.org/package/2006/relationships"><Relationship Id="rId1" Type="http://schemas.openxmlformats.org/officeDocument/2006/relationships/drawing" Target="../drawings/drawing8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0.xml.rels><?xml version="1.0" encoding="UTF-8" standalone="yes"?>
<Relationships xmlns="http://schemas.openxmlformats.org/package/2006/relationships"><Relationship Id="rId1" Type="http://schemas.openxmlformats.org/officeDocument/2006/relationships/drawing" Target="../drawings/drawing90.xml"/></Relationships>
</file>

<file path=xl/worksheets/_rels/sheet91.xml.rels><?xml version="1.0" encoding="UTF-8" standalone="yes"?>
<Relationships xmlns="http://schemas.openxmlformats.org/package/2006/relationships"><Relationship Id="rId1" Type="http://schemas.openxmlformats.org/officeDocument/2006/relationships/drawing" Target="../drawings/drawing91.xml"/></Relationships>
</file>

<file path=xl/worksheets/_rels/sheet92.xml.rels><?xml version="1.0" encoding="UTF-8" standalone="yes"?>
<Relationships xmlns="http://schemas.openxmlformats.org/package/2006/relationships"><Relationship Id="rId1" Type="http://schemas.openxmlformats.org/officeDocument/2006/relationships/drawing" Target="../drawings/drawing92.xml"/></Relationships>
</file>

<file path=xl/worksheets/_rels/sheet93.xml.rels><?xml version="1.0" encoding="UTF-8" standalone="yes"?>
<Relationships xmlns="http://schemas.openxmlformats.org/package/2006/relationships"><Relationship Id="rId1" Type="http://schemas.openxmlformats.org/officeDocument/2006/relationships/drawing" Target="../drawings/drawing93.xml"/></Relationships>
</file>

<file path=xl/worksheets/_rels/sheet94.xml.rels><?xml version="1.0" encoding="UTF-8" standalone="yes"?>
<Relationships xmlns="http://schemas.openxmlformats.org/package/2006/relationships"><Relationship Id="rId1" Type="http://schemas.openxmlformats.org/officeDocument/2006/relationships/drawing" Target="../drawings/drawing94.xml"/></Relationships>
</file>

<file path=xl/worksheets/_rels/sheet95.xml.rels><?xml version="1.0" encoding="UTF-8" standalone="yes"?>
<Relationships xmlns="http://schemas.openxmlformats.org/package/2006/relationships"><Relationship Id="rId1" Type="http://schemas.openxmlformats.org/officeDocument/2006/relationships/drawing" Target="../drawings/drawing95.xml"/></Relationships>
</file>

<file path=xl/worksheets/_rels/sheet96.xml.rels><?xml version="1.0" encoding="UTF-8" standalone="yes"?>
<Relationships xmlns="http://schemas.openxmlformats.org/package/2006/relationships"><Relationship Id="rId1" Type="http://schemas.openxmlformats.org/officeDocument/2006/relationships/drawing" Target="../drawings/drawing96.xml"/></Relationships>
</file>

<file path=xl/worksheets/_rels/sheet97.xml.rels><?xml version="1.0" encoding="UTF-8" standalone="yes"?>
<Relationships xmlns="http://schemas.openxmlformats.org/package/2006/relationships"><Relationship Id="rId1" Type="http://schemas.openxmlformats.org/officeDocument/2006/relationships/drawing" Target="../drawings/drawing97.xml"/></Relationships>
</file>

<file path=xl/worksheets/_rels/sheet98.xml.rels><?xml version="1.0" encoding="UTF-8" standalone="yes"?>
<Relationships xmlns="http://schemas.openxmlformats.org/package/2006/relationships"><Relationship Id="rId1" Type="http://schemas.openxmlformats.org/officeDocument/2006/relationships/drawing" Target="../drawings/drawing9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F7:M20"/>
  <sheetViews>
    <sheetView showGridLines="0" workbookViewId="0"/>
  </sheetViews>
  <sheetFormatPr defaultColWidth="10.85546875" defaultRowHeight="15" x14ac:dyDescent="0.25"/>
  <sheetData>
    <row r="7" spans="6:12" ht="39.950000000000003" customHeight="1" x14ac:dyDescent="0.25">
      <c r="F7" s="25" t="s">
        <v>0</v>
      </c>
      <c r="G7" s="26"/>
      <c r="H7" s="26"/>
      <c r="I7" s="26"/>
      <c r="J7" s="26"/>
      <c r="K7" s="26"/>
      <c r="L7" s="26"/>
    </row>
    <row r="10" spans="6:12" ht="20.100000000000001" customHeight="1" x14ac:dyDescent="0.3">
      <c r="F10" s="2" t="s">
        <v>1</v>
      </c>
      <c r="K10" s="3" t="s">
        <v>2</v>
      </c>
    </row>
    <row r="11" spans="6:12" ht="20.100000000000001" customHeight="1" x14ac:dyDescent="0.3">
      <c r="F11" s="2" t="s">
        <v>3</v>
      </c>
      <c r="K11" s="3" t="s">
        <v>4</v>
      </c>
    </row>
    <row r="12" spans="6:12" ht="20.100000000000001" customHeight="1" x14ac:dyDescent="0.3">
      <c r="F12" s="2" t="s">
        <v>5</v>
      </c>
      <c r="K12" s="3" t="s">
        <v>6</v>
      </c>
    </row>
    <row r="13" spans="6:12" ht="20.100000000000001" customHeight="1" x14ac:dyDescent="0.3">
      <c r="F13" s="2" t="s">
        <v>7</v>
      </c>
      <c r="K13" s="3">
        <v>2012</v>
      </c>
    </row>
    <row r="14" spans="6:12" ht="18.75" x14ac:dyDescent="0.3">
      <c r="F14" s="2"/>
    </row>
    <row r="15" spans="6:12" ht="18.75" x14ac:dyDescent="0.3">
      <c r="F15" s="2"/>
    </row>
    <row r="16" spans="6:12" ht="18.75" x14ac:dyDescent="0.3">
      <c r="F16" s="2" t="s">
        <v>8</v>
      </c>
    </row>
    <row r="17" spans="6:13" ht="50.1" customHeight="1" x14ac:dyDescent="0.25">
      <c r="F17" s="27" t="s">
        <v>9</v>
      </c>
      <c r="G17" s="26"/>
      <c r="H17" s="26"/>
      <c r="I17" s="26"/>
      <c r="J17" s="26"/>
      <c r="K17" s="26"/>
      <c r="L17" s="26"/>
      <c r="M17" s="26"/>
    </row>
    <row r="19" spans="6:13" ht="30" customHeight="1" x14ac:dyDescent="0.25">
      <c r="F19" s="4" t="s">
        <v>10</v>
      </c>
    </row>
    <row r="20" spans="6:13" ht="17.25" x14ac:dyDescent="0.25">
      <c r="F20" s="5" t="str">
        <f>HYPERLINK("mailto:" &amp; "polling@publicfirst.co.uk" &amp; "?subject="&amp; F7, "polling@publicfirst.co.uk")</f>
        <v>polling@publicfirst.co.uk</v>
      </c>
    </row>
  </sheetData>
  <mergeCells count="2">
    <mergeCell ref="F7:L7"/>
    <mergeCell ref="F17:M17"/>
  </mergeCells>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AN18"/>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89</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342</v>
      </c>
      <c r="D7" s="10">
        <v>185</v>
      </c>
      <c r="E7" s="10">
        <v>157</v>
      </c>
      <c r="F7" s="10"/>
      <c r="G7" s="10">
        <v>59</v>
      </c>
      <c r="H7" s="10">
        <v>60</v>
      </c>
      <c r="I7" s="10">
        <v>62</v>
      </c>
      <c r="J7" s="10">
        <v>47</v>
      </c>
      <c r="K7" s="10">
        <v>45</v>
      </c>
      <c r="L7" s="10">
        <v>69</v>
      </c>
      <c r="M7" s="10"/>
      <c r="N7" s="10">
        <v>106</v>
      </c>
      <c r="O7" s="10">
        <v>100</v>
      </c>
      <c r="P7" s="10">
        <v>64</v>
      </c>
      <c r="Q7" s="10">
        <v>71</v>
      </c>
      <c r="R7" s="10"/>
      <c r="S7" s="10">
        <v>65</v>
      </c>
      <c r="T7" s="10">
        <v>44</v>
      </c>
      <c r="U7" s="10">
        <v>24</v>
      </c>
      <c r="V7" s="10">
        <v>34</v>
      </c>
      <c r="W7" s="10">
        <v>21</v>
      </c>
      <c r="X7" s="10">
        <v>24</v>
      </c>
      <c r="Y7" s="10">
        <v>28</v>
      </c>
      <c r="Z7" s="10">
        <v>14</v>
      </c>
      <c r="AA7" s="10">
        <v>39</v>
      </c>
      <c r="AB7" s="10">
        <v>30</v>
      </c>
      <c r="AC7" s="10">
        <v>18</v>
      </c>
      <c r="AD7" s="10">
        <v>1</v>
      </c>
      <c r="AE7" s="10"/>
      <c r="AF7" s="10">
        <v>122</v>
      </c>
      <c r="AG7" s="10">
        <v>158</v>
      </c>
      <c r="AH7" s="10">
        <v>36</v>
      </c>
      <c r="AI7" s="10"/>
      <c r="AJ7" s="10">
        <v>126</v>
      </c>
      <c r="AK7" s="10">
        <v>99</v>
      </c>
      <c r="AL7" s="10">
        <v>39</v>
      </c>
      <c r="AM7" s="10">
        <v>8</v>
      </c>
      <c r="AN7" s="10">
        <v>24</v>
      </c>
    </row>
    <row r="8" spans="2:40" ht="30" customHeight="1" x14ac:dyDescent="0.25">
      <c r="B8" s="11" t="s">
        <v>20</v>
      </c>
      <c r="C8" s="11">
        <v>341</v>
      </c>
      <c r="D8" s="11">
        <v>187</v>
      </c>
      <c r="E8" s="11">
        <v>153</v>
      </c>
      <c r="F8" s="11"/>
      <c r="G8" s="11">
        <v>60</v>
      </c>
      <c r="H8" s="11">
        <v>60</v>
      </c>
      <c r="I8" s="11">
        <v>66</v>
      </c>
      <c r="J8" s="11">
        <v>51</v>
      </c>
      <c r="K8" s="11">
        <v>41</v>
      </c>
      <c r="L8" s="11">
        <v>62</v>
      </c>
      <c r="M8" s="11"/>
      <c r="N8" s="11">
        <v>99</v>
      </c>
      <c r="O8" s="11">
        <v>95</v>
      </c>
      <c r="P8" s="11">
        <v>71</v>
      </c>
      <c r="Q8" s="11">
        <v>74</v>
      </c>
      <c r="R8" s="11"/>
      <c r="S8" s="11">
        <v>67</v>
      </c>
      <c r="T8" s="11">
        <v>43</v>
      </c>
      <c r="U8" s="11">
        <v>23</v>
      </c>
      <c r="V8" s="11">
        <v>37</v>
      </c>
      <c r="W8" s="11">
        <v>23</v>
      </c>
      <c r="X8" s="11">
        <v>25</v>
      </c>
      <c r="Y8" s="11">
        <v>28</v>
      </c>
      <c r="Z8" s="11">
        <v>13</v>
      </c>
      <c r="AA8" s="11">
        <v>37</v>
      </c>
      <c r="AB8" s="11">
        <v>28</v>
      </c>
      <c r="AC8" s="11">
        <v>17</v>
      </c>
      <c r="AD8" s="11">
        <v>1</v>
      </c>
      <c r="AE8" s="11"/>
      <c r="AF8" s="11">
        <v>122</v>
      </c>
      <c r="AG8" s="11">
        <v>157</v>
      </c>
      <c r="AH8" s="11">
        <v>36</v>
      </c>
      <c r="AI8" s="11"/>
      <c r="AJ8" s="11">
        <v>125</v>
      </c>
      <c r="AK8" s="11">
        <v>98</v>
      </c>
      <c r="AL8" s="11">
        <v>39</v>
      </c>
      <c r="AM8" s="11">
        <v>8</v>
      </c>
      <c r="AN8" s="11">
        <v>25</v>
      </c>
    </row>
    <row r="9" spans="2:40" ht="45" x14ac:dyDescent="0.25">
      <c r="B9" s="18" t="s">
        <v>85</v>
      </c>
      <c r="C9" s="17">
        <v>0.48848090819012902</v>
      </c>
      <c r="D9" s="17">
        <v>0.53091822562178004</v>
      </c>
      <c r="E9" s="17">
        <v>0.43662061245726203</v>
      </c>
      <c r="F9" s="17"/>
      <c r="G9" s="17">
        <v>0.322262126227991</v>
      </c>
      <c r="H9" s="17">
        <v>0.37938642578499698</v>
      </c>
      <c r="I9" s="17">
        <v>0.41255503207487898</v>
      </c>
      <c r="J9" s="17">
        <v>0.53057076838369399</v>
      </c>
      <c r="K9" s="17">
        <v>0.57740409064472198</v>
      </c>
      <c r="L9" s="17">
        <v>0.74164511820323398</v>
      </c>
      <c r="M9" s="17"/>
      <c r="N9" s="17">
        <v>0.58400853417601495</v>
      </c>
      <c r="O9" s="17">
        <v>0.39792823272376898</v>
      </c>
      <c r="P9" s="17">
        <v>0.47811169596679198</v>
      </c>
      <c r="Q9" s="17">
        <v>0.493377961061082</v>
      </c>
      <c r="R9" s="17"/>
      <c r="S9" s="17">
        <v>0.44481496359864398</v>
      </c>
      <c r="T9" s="17">
        <v>0.59029400191812897</v>
      </c>
      <c r="U9" s="17">
        <v>0.52280636066799402</v>
      </c>
      <c r="V9" s="17">
        <v>0.44386009862586401</v>
      </c>
      <c r="W9" s="17">
        <v>0.51537527132216598</v>
      </c>
      <c r="X9" s="17">
        <v>0.367440248263878</v>
      </c>
      <c r="Y9" s="17">
        <v>0.37791583681256102</v>
      </c>
      <c r="Z9" s="17">
        <v>0.48262692288016701</v>
      </c>
      <c r="AA9" s="17">
        <v>0.61946144499580302</v>
      </c>
      <c r="AB9" s="17">
        <v>0.52786929159372398</v>
      </c>
      <c r="AC9" s="17">
        <v>0.46184071831113299</v>
      </c>
      <c r="AD9" s="17">
        <v>0</v>
      </c>
      <c r="AE9" s="17"/>
      <c r="AF9" s="17">
        <v>0.55026697663651603</v>
      </c>
      <c r="AG9" s="17">
        <v>0.45393147326094302</v>
      </c>
      <c r="AH9" s="17">
        <v>0.50648519681197501</v>
      </c>
      <c r="AI9" s="17"/>
      <c r="AJ9" s="17">
        <v>0.54120933125696602</v>
      </c>
      <c r="AK9" s="17">
        <v>0.41550650867300998</v>
      </c>
      <c r="AL9" s="17">
        <v>0.52124865729369696</v>
      </c>
      <c r="AM9" s="17">
        <v>0.75311645854638698</v>
      </c>
      <c r="AN9" s="17">
        <v>0.44293251209350598</v>
      </c>
    </row>
    <row r="10" spans="2:40" ht="45" x14ac:dyDescent="0.25">
      <c r="B10" s="18" t="s">
        <v>86</v>
      </c>
      <c r="C10" s="17">
        <v>0.24328775679008099</v>
      </c>
      <c r="D10" s="17">
        <v>0.25339822622903102</v>
      </c>
      <c r="E10" s="17">
        <v>0.230932311940238</v>
      </c>
      <c r="F10" s="17"/>
      <c r="G10" s="17">
        <v>0.37170799569348101</v>
      </c>
      <c r="H10" s="17">
        <v>0.36940654185218602</v>
      </c>
      <c r="I10" s="17">
        <v>0.16911041868736101</v>
      </c>
      <c r="J10" s="17">
        <v>0.27040900425763498</v>
      </c>
      <c r="K10" s="17">
        <v>0.113308096436384</v>
      </c>
      <c r="L10" s="17">
        <v>0.13920315971617001</v>
      </c>
      <c r="M10" s="17"/>
      <c r="N10" s="17">
        <v>0.21137349790139201</v>
      </c>
      <c r="O10" s="17">
        <v>0.25906631983895301</v>
      </c>
      <c r="P10" s="17">
        <v>0.25743836713913099</v>
      </c>
      <c r="Q10" s="17">
        <v>0.254968762428949</v>
      </c>
      <c r="R10" s="17"/>
      <c r="S10" s="17">
        <v>0.28011387736375698</v>
      </c>
      <c r="T10" s="17">
        <v>0.177724500037483</v>
      </c>
      <c r="U10" s="17">
        <v>0.18904503989176599</v>
      </c>
      <c r="V10" s="17">
        <v>0.31357408008884702</v>
      </c>
      <c r="W10" s="17">
        <v>0.137078863910407</v>
      </c>
      <c r="X10" s="17">
        <v>0.29120335186428598</v>
      </c>
      <c r="Y10" s="17">
        <v>0.38310464553427798</v>
      </c>
      <c r="Z10" s="17">
        <v>0.44990783602325801</v>
      </c>
      <c r="AA10" s="17">
        <v>0.10007885639837499</v>
      </c>
      <c r="AB10" s="17">
        <v>0.203134524756655</v>
      </c>
      <c r="AC10" s="17">
        <v>0.27357878257039803</v>
      </c>
      <c r="AD10" s="17">
        <v>0</v>
      </c>
      <c r="AE10" s="17"/>
      <c r="AF10" s="17">
        <v>0.26036528239201001</v>
      </c>
      <c r="AG10" s="17">
        <v>0.26337659381037198</v>
      </c>
      <c r="AH10" s="17">
        <v>0.10901457457684099</v>
      </c>
      <c r="AI10" s="17"/>
      <c r="AJ10" s="17">
        <v>0.22719873286373801</v>
      </c>
      <c r="AK10" s="17">
        <v>0.34485883930777</v>
      </c>
      <c r="AL10" s="17">
        <v>0.20699408073412601</v>
      </c>
      <c r="AM10" s="17">
        <v>0</v>
      </c>
      <c r="AN10" s="17">
        <v>0.16748663466483699</v>
      </c>
    </row>
    <row r="11" spans="2:40" ht="45" x14ac:dyDescent="0.25">
      <c r="B11" s="18" t="s">
        <v>87</v>
      </c>
      <c r="C11" s="17">
        <v>9.4039240060370094E-2</v>
      </c>
      <c r="D11" s="17">
        <v>7.7917044807262706E-2</v>
      </c>
      <c r="E11" s="17">
        <v>0.113741282137742</v>
      </c>
      <c r="F11" s="17"/>
      <c r="G11" s="17">
        <v>0.18030529430914399</v>
      </c>
      <c r="H11" s="17">
        <v>0.13174088401429701</v>
      </c>
      <c r="I11" s="17">
        <v>0.160968792448791</v>
      </c>
      <c r="J11" s="17">
        <v>0</v>
      </c>
      <c r="K11" s="17">
        <v>4.5084212732558603E-2</v>
      </c>
      <c r="L11" s="17">
        <v>1.3572350691928199E-2</v>
      </c>
      <c r="M11" s="17"/>
      <c r="N11" s="17">
        <v>6.4717058946580003E-2</v>
      </c>
      <c r="O11" s="17">
        <v>0.153576457747126</v>
      </c>
      <c r="P11" s="17">
        <v>9.39607633671172E-2</v>
      </c>
      <c r="Q11" s="17">
        <v>5.7922806689490201E-2</v>
      </c>
      <c r="R11" s="17"/>
      <c r="S11" s="17">
        <v>9.4437872443868601E-2</v>
      </c>
      <c r="T11" s="17">
        <v>4.87943586313421E-2</v>
      </c>
      <c r="U11" s="17">
        <v>0.12057307817933099</v>
      </c>
      <c r="V11" s="17">
        <v>8.5284798493289293E-2</v>
      </c>
      <c r="W11" s="17">
        <v>9.5323089761171695E-2</v>
      </c>
      <c r="X11" s="17">
        <v>0.24848055100151401</v>
      </c>
      <c r="Y11" s="17">
        <v>3.6859453054664003E-2</v>
      </c>
      <c r="Z11" s="17">
        <v>6.7465241096575299E-2</v>
      </c>
      <c r="AA11" s="17">
        <v>7.6453660618374303E-2</v>
      </c>
      <c r="AB11" s="17">
        <v>6.9905649123616603E-2</v>
      </c>
      <c r="AC11" s="17">
        <v>0.16326009940656</v>
      </c>
      <c r="AD11" s="17">
        <v>0</v>
      </c>
      <c r="AE11" s="17"/>
      <c r="AF11" s="17">
        <v>4.2056258049465799E-2</v>
      </c>
      <c r="AG11" s="17">
        <v>9.7500111430650196E-2</v>
      </c>
      <c r="AH11" s="17">
        <v>0.18976725523631399</v>
      </c>
      <c r="AI11" s="17"/>
      <c r="AJ11" s="17">
        <v>6.4671252442825095E-2</v>
      </c>
      <c r="AK11" s="17">
        <v>0.11197607380748099</v>
      </c>
      <c r="AL11" s="17">
        <v>5.2601258071623899E-2</v>
      </c>
      <c r="AM11" s="17">
        <v>0</v>
      </c>
      <c r="AN11" s="17">
        <v>0.16970966768861201</v>
      </c>
    </row>
    <row r="12" spans="2:40" ht="30" x14ac:dyDescent="0.25">
      <c r="B12" s="18" t="s">
        <v>88</v>
      </c>
      <c r="C12" s="17">
        <v>0.147122881942537</v>
      </c>
      <c r="D12" s="17">
        <v>0.110967336362276</v>
      </c>
      <c r="E12" s="17">
        <v>0.191306572139152</v>
      </c>
      <c r="F12" s="17"/>
      <c r="G12" s="17">
        <v>0.10544961006235699</v>
      </c>
      <c r="H12" s="17">
        <v>0.119466148348519</v>
      </c>
      <c r="I12" s="17">
        <v>0.205291756584079</v>
      </c>
      <c r="J12" s="17">
        <v>0.16045921492655499</v>
      </c>
      <c r="K12" s="17">
        <v>0.24606518862521901</v>
      </c>
      <c r="L12" s="17">
        <v>7.5843590785284104E-2</v>
      </c>
      <c r="M12" s="17"/>
      <c r="N12" s="17">
        <v>0.123106145350386</v>
      </c>
      <c r="O12" s="17">
        <v>0.15331490545083201</v>
      </c>
      <c r="P12" s="17">
        <v>0.14210218563744301</v>
      </c>
      <c r="Q12" s="17">
        <v>0.165514686950683</v>
      </c>
      <c r="R12" s="17"/>
      <c r="S12" s="17">
        <v>0.18063328659373001</v>
      </c>
      <c r="T12" s="17">
        <v>0.13766660218558799</v>
      </c>
      <c r="U12" s="17">
        <v>0.12712674464559201</v>
      </c>
      <c r="V12" s="17">
        <v>0.15728102279200001</v>
      </c>
      <c r="W12" s="17">
        <v>0.25222277500625601</v>
      </c>
      <c r="X12" s="17">
        <v>4.3817686302149599E-2</v>
      </c>
      <c r="Y12" s="17">
        <v>0.16284629747155499</v>
      </c>
      <c r="Z12" s="17">
        <v>0</v>
      </c>
      <c r="AA12" s="17">
        <v>0.17451410314104501</v>
      </c>
      <c r="AB12" s="17">
        <v>0.167482758348236</v>
      </c>
      <c r="AC12" s="17">
        <v>5.7583269008913501E-2</v>
      </c>
      <c r="AD12" s="17">
        <v>0</v>
      </c>
      <c r="AE12" s="17"/>
      <c r="AF12" s="17">
        <v>0.14731148292200799</v>
      </c>
      <c r="AG12" s="17">
        <v>0.14765452500132301</v>
      </c>
      <c r="AH12" s="17">
        <v>0.13607190450241</v>
      </c>
      <c r="AI12" s="17"/>
      <c r="AJ12" s="17">
        <v>0.159564664955474</v>
      </c>
      <c r="AK12" s="17">
        <v>0.11638394518489301</v>
      </c>
      <c r="AL12" s="17">
        <v>0.19243811114734899</v>
      </c>
      <c r="AM12" s="17">
        <v>0.24688354145361299</v>
      </c>
      <c r="AN12" s="17">
        <v>0.12623085576799301</v>
      </c>
    </row>
    <row r="13" spans="2:40" x14ac:dyDescent="0.25">
      <c r="B13" s="18" t="s">
        <v>64</v>
      </c>
      <c r="C13" s="19">
        <v>2.7069213016883E-2</v>
      </c>
      <c r="D13" s="19">
        <v>2.6799166979650201E-2</v>
      </c>
      <c r="E13" s="19">
        <v>2.7399221325606401E-2</v>
      </c>
      <c r="F13" s="19"/>
      <c r="G13" s="19">
        <v>2.02749737070262E-2</v>
      </c>
      <c r="H13" s="19">
        <v>0</v>
      </c>
      <c r="I13" s="19">
        <v>5.2074000204890197E-2</v>
      </c>
      <c r="J13" s="19">
        <v>3.8561012432115398E-2</v>
      </c>
      <c r="K13" s="19">
        <v>1.8138411561115699E-2</v>
      </c>
      <c r="L13" s="19">
        <v>2.97357806033842E-2</v>
      </c>
      <c r="M13" s="19"/>
      <c r="N13" s="19">
        <v>1.6794763625626499E-2</v>
      </c>
      <c r="O13" s="19">
        <v>3.6114084239319597E-2</v>
      </c>
      <c r="P13" s="19">
        <v>2.8386987889517001E-2</v>
      </c>
      <c r="Q13" s="19">
        <v>2.8215782869795501E-2</v>
      </c>
      <c r="R13" s="19"/>
      <c r="S13" s="19">
        <v>0</v>
      </c>
      <c r="T13" s="19">
        <v>4.5520537227457802E-2</v>
      </c>
      <c r="U13" s="19">
        <v>4.0448776615316498E-2</v>
      </c>
      <c r="V13" s="19">
        <v>0</v>
      </c>
      <c r="W13" s="19">
        <v>0</v>
      </c>
      <c r="X13" s="19">
        <v>4.9058162568171901E-2</v>
      </c>
      <c r="Y13" s="19">
        <v>3.9273767126941202E-2</v>
      </c>
      <c r="Z13" s="19">
        <v>0</v>
      </c>
      <c r="AA13" s="19">
        <v>2.94919348464029E-2</v>
      </c>
      <c r="AB13" s="19">
        <v>3.1607776177767902E-2</v>
      </c>
      <c r="AC13" s="19">
        <v>4.3737130702995702E-2</v>
      </c>
      <c r="AD13" s="19">
        <v>1</v>
      </c>
      <c r="AE13" s="19"/>
      <c r="AF13" s="19">
        <v>0</v>
      </c>
      <c r="AG13" s="19">
        <v>3.7537296496711899E-2</v>
      </c>
      <c r="AH13" s="19">
        <v>5.8661068872461399E-2</v>
      </c>
      <c r="AI13" s="19"/>
      <c r="AJ13" s="19">
        <v>7.3560184809968801E-3</v>
      </c>
      <c r="AK13" s="19">
        <v>1.1274633026846E-2</v>
      </c>
      <c r="AL13" s="19">
        <v>2.67178927532047E-2</v>
      </c>
      <c r="AM13" s="19">
        <v>0</v>
      </c>
      <c r="AN13" s="19">
        <v>9.3640329785052198E-2</v>
      </c>
    </row>
    <row r="14" spans="2:40" x14ac:dyDescent="0.25">
      <c r="B14" s="16" t="s">
        <v>90</v>
      </c>
    </row>
    <row r="15" spans="2:40" x14ac:dyDescent="0.25">
      <c r="B15" t="s">
        <v>67</v>
      </c>
    </row>
    <row r="16" spans="2:40" x14ac:dyDescent="0.25">
      <c r="B16" t="s">
        <v>68</v>
      </c>
    </row>
    <row r="18" spans="2:2" x14ac:dyDescent="0.25">
      <c r="B18"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AN21"/>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98</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2012</v>
      </c>
      <c r="D7" s="10">
        <v>975</v>
      </c>
      <c r="E7" s="10">
        <v>1032</v>
      </c>
      <c r="F7" s="10"/>
      <c r="G7" s="10">
        <v>273</v>
      </c>
      <c r="H7" s="10">
        <v>338</v>
      </c>
      <c r="I7" s="10">
        <v>319</v>
      </c>
      <c r="J7" s="10">
        <v>315</v>
      </c>
      <c r="K7" s="10">
        <v>303</v>
      </c>
      <c r="L7" s="10">
        <v>464</v>
      </c>
      <c r="M7" s="10"/>
      <c r="N7" s="10">
        <v>579</v>
      </c>
      <c r="O7" s="10">
        <v>546</v>
      </c>
      <c r="P7" s="10">
        <v>406</v>
      </c>
      <c r="Q7" s="10">
        <v>474</v>
      </c>
      <c r="R7" s="10"/>
      <c r="S7" s="10">
        <v>276</v>
      </c>
      <c r="T7" s="10">
        <v>270</v>
      </c>
      <c r="U7" s="10">
        <v>166</v>
      </c>
      <c r="V7" s="10">
        <v>168</v>
      </c>
      <c r="W7" s="10">
        <v>133</v>
      </c>
      <c r="X7" s="10">
        <v>182</v>
      </c>
      <c r="Y7" s="10">
        <v>164</v>
      </c>
      <c r="Z7" s="10">
        <v>84</v>
      </c>
      <c r="AA7" s="10">
        <v>232</v>
      </c>
      <c r="AB7" s="10">
        <v>188</v>
      </c>
      <c r="AC7" s="10">
        <v>103</v>
      </c>
      <c r="AD7" s="10">
        <v>46</v>
      </c>
      <c r="AE7" s="10"/>
      <c r="AF7" s="10">
        <v>773</v>
      </c>
      <c r="AG7" s="10">
        <v>894</v>
      </c>
      <c r="AH7" s="10">
        <v>216</v>
      </c>
      <c r="AI7" s="10"/>
      <c r="AJ7" s="10">
        <v>766</v>
      </c>
      <c r="AK7" s="10">
        <v>582</v>
      </c>
      <c r="AL7" s="10">
        <v>165</v>
      </c>
      <c r="AM7" s="10">
        <v>38</v>
      </c>
      <c r="AN7" s="10">
        <v>203</v>
      </c>
    </row>
    <row r="8" spans="2:40" ht="30" customHeight="1" x14ac:dyDescent="0.25">
      <c r="B8" s="11" t="s">
        <v>20</v>
      </c>
      <c r="C8" s="11">
        <v>2012</v>
      </c>
      <c r="D8" s="11">
        <v>992</v>
      </c>
      <c r="E8" s="11">
        <v>1015</v>
      </c>
      <c r="F8" s="11"/>
      <c r="G8" s="11">
        <v>280</v>
      </c>
      <c r="H8" s="11">
        <v>342</v>
      </c>
      <c r="I8" s="11">
        <v>343</v>
      </c>
      <c r="J8" s="11">
        <v>343</v>
      </c>
      <c r="K8" s="11">
        <v>283</v>
      </c>
      <c r="L8" s="11">
        <v>420</v>
      </c>
      <c r="M8" s="11"/>
      <c r="N8" s="11">
        <v>541</v>
      </c>
      <c r="O8" s="11">
        <v>521</v>
      </c>
      <c r="P8" s="11">
        <v>441</v>
      </c>
      <c r="Q8" s="11">
        <v>502</v>
      </c>
      <c r="R8" s="11"/>
      <c r="S8" s="11">
        <v>282</v>
      </c>
      <c r="T8" s="11">
        <v>262</v>
      </c>
      <c r="U8" s="11">
        <v>161</v>
      </c>
      <c r="V8" s="11">
        <v>181</v>
      </c>
      <c r="W8" s="11">
        <v>141</v>
      </c>
      <c r="X8" s="11">
        <v>181</v>
      </c>
      <c r="Y8" s="11">
        <v>161</v>
      </c>
      <c r="Z8" s="11">
        <v>80</v>
      </c>
      <c r="AA8" s="11">
        <v>221</v>
      </c>
      <c r="AB8" s="11">
        <v>181</v>
      </c>
      <c r="AC8" s="11">
        <v>101</v>
      </c>
      <c r="AD8" s="11">
        <v>60</v>
      </c>
      <c r="AE8" s="11"/>
      <c r="AF8" s="11">
        <v>773</v>
      </c>
      <c r="AG8" s="11">
        <v>887</v>
      </c>
      <c r="AH8" s="11">
        <v>220</v>
      </c>
      <c r="AI8" s="11"/>
      <c r="AJ8" s="11">
        <v>755</v>
      </c>
      <c r="AK8" s="11">
        <v>583</v>
      </c>
      <c r="AL8" s="11">
        <v>160</v>
      </c>
      <c r="AM8" s="11">
        <v>39</v>
      </c>
      <c r="AN8" s="11">
        <v>209</v>
      </c>
    </row>
    <row r="9" spans="2:40" x14ac:dyDescent="0.25">
      <c r="B9" s="18" t="s">
        <v>91</v>
      </c>
      <c r="C9" s="17">
        <v>6.6514727812423596E-2</v>
      </c>
      <c r="D9" s="17">
        <v>6.5861384655763799E-2</v>
      </c>
      <c r="E9" s="17">
        <v>6.7480671704184397E-2</v>
      </c>
      <c r="F9" s="17"/>
      <c r="G9" s="17">
        <v>5.91456216178586E-2</v>
      </c>
      <c r="H9" s="17">
        <v>5.4914687721934898E-2</v>
      </c>
      <c r="I9" s="17">
        <v>5.6884457282620399E-2</v>
      </c>
      <c r="J9" s="17">
        <v>8.2654954645556403E-2</v>
      </c>
      <c r="K9" s="17">
        <v>9.5448343635514701E-2</v>
      </c>
      <c r="L9" s="17">
        <v>5.6085353360744002E-2</v>
      </c>
      <c r="M9" s="17"/>
      <c r="N9" s="17">
        <v>5.2351654466086701E-2</v>
      </c>
      <c r="O9" s="17">
        <v>5.4249142365237299E-2</v>
      </c>
      <c r="P9" s="17">
        <v>7.1786787795065199E-2</v>
      </c>
      <c r="Q9" s="17">
        <v>8.8650269152378502E-2</v>
      </c>
      <c r="R9" s="17"/>
      <c r="S9" s="17">
        <v>8.9788587656448898E-2</v>
      </c>
      <c r="T9" s="17">
        <v>7.8803500784715902E-2</v>
      </c>
      <c r="U9" s="17">
        <v>6.3532410018491595E-2</v>
      </c>
      <c r="V9" s="17">
        <v>5.51636716087694E-2</v>
      </c>
      <c r="W9" s="17">
        <v>6.06360373052608E-2</v>
      </c>
      <c r="X9" s="17">
        <v>4.97795932886307E-2</v>
      </c>
      <c r="Y9" s="17">
        <v>6.3456511396043996E-2</v>
      </c>
      <c r="Z9" s="17">
        <v>4.81406646562864E-2</v>
      </c>
      <c r="AA9" s="17">
        <v>2.0292132118824201E-2</v>
      </c>
      <c r="AB9" s="17">
        <v>4.3800485529459102E-2</v>
      </c>
      <c r="AC9" s="17">
        <v>5.6028046571844202E-2</v>
      </c>
      <c r="AD9" s="17">
        <v>0.29929172439229701</v>
      </c>
      <c r="AE9" s="17"/>
      <c r="AF9" s="17">
        <v>6.4117595006010997E-2</v>
      </c>
      <c r="AG9" s="17">
        <v>6.7630440703622396E-2</v>
      </c>
      <c r="AH9" s="17">
        <v>8.7016031164645097E-2</v>
      </c>
      <c r="AI9" s="17"/>
      <c r="AJ9" s="17">
        <v>5.1013624363224298E-2</v>
      </c>
      <c r="AK9" s="17">
        <v>6.4450959632485996E-2</v>
      </c>
      <c r="AL9" s="17">
        <v>2.9510008617954001E-2</v>
      </c>
      <c r="AM9" s="17">
        <v>5.1360905847578298E-2</v>
      </c>
      <c r="AN9" s="17">
        <v>0.12757615302915401</v>
      </c>
    </row>
    <row r="10" spans="2:40" ht="30" x14ac:dyDescent="0.25">
      <c r="B10" s="18" t="s">
        <v>92</v>
      </c>
      <c r="C10" s="17">
        <v>0.30564969077969201</v>
      </c>
      <c r="D10" s="17">
        <v>0.28239782778964501</v>
      </c>
      <c r="E10" s="17">
        <v>0.32883170729271899</v>
      </c>
      <c r="F10" s="17"/>
      <c r="G10" s="17">
        <v>0.30994102518821898</v>
      </c>
      <c r="H10" s="17">
        <v>0.30847491853815201</v>
      </c>
      <c r="I10" s="17">
        <v>0.27072376359352501</v>
      </c>
      <c r="J10" s="17">
        <v>0.30555093860580601</v>
      </c>
      <c r="K10" s="17">
        <v>0.31523354882230298</v>
      </c>
      <c r="L10" s="17">
        <v>0.32262268312293702</v>
      </c>
      <c r="M10" s="17"/>
      <c r="N10" s="17">
        <v>0.27454186199834901</v>
      </c>
      <c r="O10" s="17">
        <v>0.29470287930600397</v>
      </c>
      <c r="P10" s="17">
        <v>0.30288598949793899</v>
      </c>
      <c r="Q10" s="17">
        <v>0.355486050896619</v>
      </c>
      <c r="R10" s="17"/>
      <c r="S10" s="17">
        <v>0.317559063893676</v>
      </c>
      <c r="T10" s="17">
        <v>0.29106354650383098</v>
      </c>
      <c r="U10" s="17">
        <v>0.33325069258540002</v>
      </c>
      <c r="V10" s="17">
        <v>0.30449842915630099</v>
      </c>
      <c r="W10" s="17">
        <v>0.32371796166793598</v>
      </c>
      <c r="X10" s="17">
        <v>0.2523462400159</v>
      </c>
      <c r="Y10" s="17">
        <v>0.31618085310216698</v>
      </c>
      <c r="Z10" s="17">
        <v>0.376671263161795</v>
      </c>
      <c r="AA10" s="17">
        <v>0.27882960576336302</v>
      </c>
      <c r="AB10" s="17">
        <v>0.32461821120082102</v>
      </c>
      <c r="AC10" s="17">
        <v>0.35368559494558699</v>
      </c>
      <c r="AD10" s="17">
        <v>0.19882388280386701</v>
      </c>
      <c r="AE10" s="17"/>
      <c r="AF10" s="17">
        <v>0.30909249490434598</v>
      </c>
      <c r="AG10" s="17">
        <v>0.312971436984611</v>
      </c>
      <c r="AH10" s="17">
        <v>0.27275274803205901</v>
      </c>
      <c r="AI10" s="17"/>
      <c r="AJ10" s="17">
        <v>0.30138329503227401</v>
      </c>
      <c r="AK10" s="17">
        <v>0.31024366124311697</v>
      </c>
      <c r="AL10" s="17">
        <v>0.35334601466670501</v>
      </c>
      <c r="AM10" s="17">
        <v>0.21648728561710301</v>
      </c>
      <c r="AN10" s="17">
        <v>0.29931600889432702</v>
      </c>
    </row>
    <row r="11" spans="2:40" ht="30" x14ac:dyDescent="0.25">
      <c r="B11" s="18" t="s">
        <v>93</v>
      </c>
      <c r="C11" s="17">
        <v>0.25503809475154898</v>
      </c>
      <c r="D11" s="17">
        <v>0.27030101544679003</v>
      </c>
      <c r="E11" s="17">
        <v>0.24023582109868799</v>
      </c>
      <c r="F11" s="17"/>
      <c r="G11" s="17">
        <v>0.21021223425301999</v>
      </c>
      <c r="H11" s="17">
        <v>0.28180219235258003</v>
      </c>
      <c r="I11" s="17">
        <v>0.27186172029211297</v>
      </c>
      <c r="J11" s="17">
        <v>0.21907030893386201</v>
      </c>
      <c r="K11" s="17">
        <v>0.26193769274815598</v>
      </c>
      <c r="L11" s="17">
        <v>0.27410635827947999</v>
      </c>
      <c r="M11" s="17"/>
      <c r="N11" s="17">
        <v>0.25227314629210901</v>
      </c>
      <c r="O11" s="17">
        <v>0.29535854905722297</v>
      </c>
      <c r="P11" s="17">
        <v>0.253355569265655</v>
      </c>
      <c r="Q11" s="17">
        <v>0.21884315850855601</v>
      </c>
      <c r="R11" s="17"/>
      <c r="S11" s="17">
        <v>0.20675808278763499</v>
      </c>
      <c r="T11" s="17">
        <v>0.29372908719680302</v>
      </c>
      <c r="U11" s="17">
        <v>0.22177114291147701</v>
      </c>
      <c r="V11" s="17">
        <v>0.239121342231046</v>
      </c>
      <c r="W11" s="17">
        <v>0.30370892480815798</v>
      </c>
      <c r="X11" s="17">
        <v>0.212843914284779</v>
      </c>
      <c r="Y11" s="17">
        <v>0.29020620985993001</v>
      </c>
      <c r="Z11" s="17">
        <v>0.226930235451339</v>
      </c>
      <c r="AA11" s="17">
        <v>0.269632064244545</v>
      </c>
      <c r="AB11" s="17">
        <v>0.30699363851012801</v>
      </c>
      <c r="AC11" s="17">
        <v>0.23502124212890799</v>
      </c>
      <c r="AD11" s="17">
        <v>0.229277706111955</v>
      </c>
      <c r="AE11" s="17"/>
      <c r="AF11" s="17">
        <v>0.272928013593083</v>
      </c>
      <c r="AG11" s="17">
        <v>0.25050053335048</v>
      </c>
      <c r="AH11" s="17">
        <v>0.24471804656975499</v>
      </c>
      <c r="AI11" s="17"/>
      <c r="AJ11" s="17">
        <v>0.24892517372440501</v>
      </c>
      <c r="AK11" s="17">
        <v>0.27517432390938901</v>
      </c>
      <c r="AL11" s="17">
        <v>0.26188969424358999</v>
      </c>
      <c r="AM11" s="17">
        <v>0.32514656410659398</v>
      </c>
      <c r="AN11" s="17">
        <v>0.242041438557241</v>
      </c>
    </row>
    <row r="12" spans="2:40" ht="30" x14ac:dyDescent="0.25">
      <c r="B12" s="18" t="s">
        <v>94</v>
      </c>
      <c r="C12" s="17">
        <v>0.179359241937946</v>
      </c>
      <c r="D12" s="17">
        <v>0.17362261267395199</v>
      </c>
      <c r="E12" s="17">
        <v>0.185847784736584</v>
      </c>
      <c r="F12" s="17"/>
      <c r="G12" s="17">
        <v>0.14159306226473301</v>
      </c>
      <c r="H12" s="17">
        <v>0.18674430081920601</v>
      </c>
      <c r="I12" s="17">
        <v>0.22180935255658801</v>
      </c>
      <c r="J12" s="17">
        <v>0.20450854586602901</v>
      </c>
      <c r="K12" s="17">
        <v>0.14103199150884399</v>
      </c>
      <c r="L12" s="17">
        <v>0.169158357586918</v>
      </c>
      <c r="M12" s="17"/>
      <c r="N12" s="17">
        <v>0.19755901832536599</v>
      </c>
      <c r="O12" s="17">
        <v>0.18008998723390099</v>
      </c>
      <c r="P12" s="17">
        <v>0.176711848211001</v>
      </c>
      <c r="Q12" s="17">
        <v>0.159838943573551</v>
      </c>
      <c r="R12" s="17"/>
      <c r="S12" s="17">
        <v>0.137556605238741</v>
      </c>
      <c r="T12" s="17">
        <v>0.15925641974513199</v>
      </c>
      <c r="U12" s="17">
        <v>0.194599474018295</v>
      </c>
      <c r="V12" s="17">
        <v>0.15408497743586</v>
      </c>
      <c r="W12" s="17">
        <v>0.16553358119203301</v>
      </c>
      <c r="X12" s="17">
        <v>0.23017837238446201</v>
      </c>
      <c r="Y12" s="17">
        <v>0.17725328819754099</v>
      </c>
      <c r="Z12" s="17">
        <v>0.234018566884486</v>
      </c>
      <c r="AA12" s="17">
        <v>0.21989578216991301</v>
      </c>
      <c r="AB12" s="17">
        <v>0.16772802944012399</v>
      </c>
      <c r="AC12" s="17">
        <v>0.21831984563694101</v>
      </c>
      <c r="AD12" s="17">
        <v>0.131026369937978</v>
      </c>
      <c r="AE12" s="17"/>
      <c r="AF12" s="17">
        <v>0.18119001246621499</v>
      </c>
      <c r="AG12" s="17">
        <v>0.18572089302115299</v>
      </c>
      <c r="AH12" s="17">
        <v>0.166302017733405</v>
      </c>
      <c r="AI12" s="17"/>
      <c r="AJ12" s="17">
        <v>0.18848746374626399</v>
      </c>
      <c r="AK12" s="17">
        <v>0.18190809174551001</v>
      </c>
      <c r="AL12" s="17">
        <v>0.19121742064589201</v>
      </c>
      <c r="AM12" s="17">
        <v>0.21581344828718399</v>
      </c>
      <c r="AN12" s="17">
        <v>0.14331187046612701</v>
      </c>
    </row>
    <row r="13" spans="2:40" ht="30" x14ac:dyDescent="0.25">
      <c r="B13" s="18" t="s">
        <v>95</v>
      </c>
      <c r="C13" s="17">
        <v>8.2480101837739794E-2</v>
      </c>
      <c r="D13" s="17">
        <v>0.100961640944459</v>
      </c>
      <c r="E13" s="17">
        <v>6.4827979188809504E-2</v>
      </c>
      <c r="F13" s="17"/>
      <c r="G13" s="17">
        <v>9.0952053253363696E-2</v>
      </c>
      <c r="H13" s="17">
        <v>7.3109650490299397E-2</v>
      </c>
      <c r="I13" s="17">
        <v>8.0524945455629396E-2</v>
      </c>
      <c r="J13" s="17">
        <v>8.7011788779829E-2</v>
      </c>
      <c r="K13" s="17">
        <v>7.9994192893676597E-2</v>
      </c>
      <c r="L13" s="17">
        <v>8.40342958032953E-2</v>
      </c>
      <c r="M13" s="17"/>
      <c r="N13" s="17">
        <v>0.107334340485033</v>
      </c>
      <c r="O13" s="17">
        <v>8.5290639472722099E-2</v>
      </c>
      <c r="P13" s="17">
        <v>8.4175680177671006E-2</v>
      </c>
      <c r="Q13" s="17">
        <v>5.0624242182888197E-2</v>
      </c>
      <c r="R13" s="17"/>
      <c r="S13" s="17">
        <v>0.11526333074808801</v>
      </c>
      <c r="T13" s="17">
        <v>7.0779664857632693E-2</v>
      </c>
      <c r="U13" s="17">
        <v>7.5501598135902598E-2</v>
      </c>
      <c r="V13" s="17">
        <v>0.12159185428817799</v>
      </c>
      <c r="W13" s="17">
        <v>3.72329073492767E-2</v>
      </c>
      <c r="X13" s="17">
        <v>9.5728818847438002E-2</v>
      </c>
      <c r="Y13" s="17">
        <v>7.14684631095866E-2</v>
      </c>
      <c r="Z13" s="17">
        <v>4.8173704052813099E-2</v>
      </c>
      <c r="AA13" s="17">
        <v>0.10275176021738799</v>
      </c>
      <c r="AB13" s="17">
        <v>7.0302716019321296E-2</v>
      </c>
      <c r="AC13" s="17">
        <v>3.9664538659171203E-2</v>
      </c>
      <c r="AD13" s="17">
        <v>5.6150215517374501E-2</v>
      </c>
      <c r="AE13" s="17"/>
      <c r="AF13" s="17">
        <v>8.1950558538363999E-2</v>
      </c>
      <c r="AG13" s="17">
        <v>8.7535884136050193E-2</v>
      </c>
      <c r="AH13" s="17">
        <v>7.2250904584537604E-2</v>
      </c>
      <c r="AI13" s="17"/>
      <c r="AJ13" s="17">
        <v>0.10566190903837</v>
      </c>
      <c r="AK13" s="17">
        <v>6.5153758812907095E-2</v>
      </c>
      <c r="AL13" s="17">
        <v>7.4812029347611497E-2</v>
      </c>
      <c r="AM13" s="17">
        <v>2.5544718147902101E-2</v>
      </c>
      <c r="AN13" s="17">
        <v>8.0817651153171494E-2</v>
      </c>
    </row>
    <row r="14" spans="2:40" ht="30" x14ac:dyDescent="0.25">
      <c r="B14" s="18" t="s">
        <v>96</v>
      </c>
      <c r="C14" s="17">
        <v>3.1550347389858298E-2</v>
      </c>
      <c r="D14" s="17">
        <v>3.2742965055200399E-2</v>
      </c>
      <c r="E14" s="17">
        <v>3.05404155696897E-2</v>
      </c>
      <c r="F14" s="17"/>
      <c r="G14" s="17">
        <v>4.7256311404548001E-2</v>
      </c>
      <c r="H14" s="17">
        <v>2.3584197904870999E-2</v>
      </c>
      <c r="I14" s="17">
        <v>1.47094529239764E-2</v>
      </c>
      <c r="J14" s="17">
        <v>2.92685412823839E-2</v>
      </c>
      <c r="K14" s="17">
        <v>4.7601093409424498E-2</v>
      </c>
      <c r="L14" s="17">
        <v>3.2367503785015898E-2</v>
      </c>
      <c r="M14" s="17"/>
      <c r="N14" s="17">
        <v>4.2408665077639102E-2</v>
      </c>
      <c r="O14" s="17">
        <v>2.6129917265494899E-2</v>
      </c>
      <c r="P14" s="17">
        <v>3.6978499962474397E-2</v>
      </c>
      <c r="Q14" s="17">
        <v>2.1145429806012202E-2</v>
      </c>
      <c r="R14" s="17"/>
      <c r="S14" s="17">
        <v>4.6071137271624499E-2</v>
      </c>
      <c r="T14" s="17">
        <v>3.6104380209526298E-2</v>
      </c>
      <c r="U14" s="17">
        <v>1.7284756567284301E-2</v>
      </c>
      <c r="V14" s="17">
        <v>2.7040488279389801E-2</v>
      </c>
      <c r="W14" s="17">
        <v>2.2504715585872401E-2</v>
      </c>
      <c r="X14" s="17">
        <v>3.6686424455100702E-2</v>
      </c>
      <c r="Y14" s="17">
        <v>5.5785044496957396E-3</v>
      </c>
      <c r="Z14" s="17">
        <v>4.2612214325997398E-2</v>
      </c>
      <c r="AA14" s="17">
        <v>3.9734217817773802E-2</v>
      </c>
      <c r="AB14" s="17">
        <v>1.9798317989111601E-2</v>
      </c>
      <c r="AC14" s="17">
        <v>5.5573029380083003E-2</v>
      </c>
      <c r="AD14" s="17">
        <v>2.0940738865785201E-2</v>
      </c>
      <c r="AE14" s="17"/>
      <c r="AF14" s="17">
        <v>3.1481729842302499E-2</v>
      </c>
      <c r="AG14" s="17">
        <v>3.1885680904481802E-2</v>
      </c>
      <c r="AH14" s="17">
        <v>2.3648839434375901E-2</v>
      </c>
      <c r="AI14" s="17"/>
      <c r="AJ14" s="17">
        <v>4.0183428465570901E-2</v>
      </c>
      <c r="AK14" s="17">
        <v>3.3416296917927801E-2</v>
      </c>
      <c r="AL14" s="17">
        <v>3.9919670060526997E-2</v>
      </c>
      <c r="AM14" s="17">
        <v>2.7161862258614701E-2</v>
      </c>
      <c r="AN14" s="17">
        <v>1.36775226181711E-2</v>
      </c>
    </row>
    <row r="15" spans="2:40" x14ac:dyDescent="0.25">
      <c r="B15" s="18" t="s">
        <v>97</v>
      </c>
      <c r="C15" s="17">
        <v>1.7929865102087699E-2</v>
      </c>
      <c r="D15" s="17">
        <v>2.4395527560991399E-2</v>
      </c>
      <c r="E15" s="17">
        <v>1.0716567910325501E-2</v>
      </c>
      <c r="F15" s="17"/>
      <c r="G15" s="17">
        <v>1.1675234589332799E-2</v>
      </c>
      <c r="H15" s="17">
        <v>8.47382945576396E-3</v>
      </c>
      <c r="I15" s="17">
        <v>2.74506935037683E-2</v>
      </c>
      <c r="J15" s="17">
        <v>1.9828889869041001E-2</v>
      </c>
      <c r="K15" s="17">
        <v>1.19864624847881E-2</v>
      </c>
      <c r="L15" s="17">
        <v>2.44833087924788E-2</v>
      </c>
      <c r="M15" s="17"/>
      <c r="N15" s="17">
        <v>3.1407682940963202E-2</v>
      </c>
      <c r="O15" s="17">
        <v>9.5081689039293003E-3</v>
      </c>
      <c r="P15" s="17">
        <v>1.9681577902103699E-2</v>
      </c>
      <c r="Q15" s="17">
        <v>1.0856574224232101E-2</v>
      </c>
      <c r="R15" s="17"/>
      <c r="S15" s="17">
        <v>2.2187400702341899E-2</v>
      </c>
      <c r="T15" s="17">
        <v>1.7294012467796601E-2</v>
      </c>
      <c r="U15" s="17">
        <v>9.7878736915918592E-3</v>
      </c>
      <c r="V15" s="17">
        <v>1.7979953295780698E-2</v>
      </c>
      <c r="W15" s="17">
        <v>1.39456289792824E-2</v>
      </c>
      <c r="X15" s="17">
        <v>2.99193593400621E-2</v>
      </c>
      <c r="Y15" s="17">
        <v>1.7289877373982802E-2</v>
      </c>
      <c r="Z15" s="17">
        <v>0</v>
      </c>
      <c r="AA15" s="17">
        <v>2.04586724770272E-2</v>
      </c>
      <c r="AB15" s="17">
        <v>2.0502049541972302E-2</v>
      </c>
      <c r="AC15" s="17">
        <v>2.0394017654510099E-2</v>
      </c>
      <c r="AD15" s="17">
        <v>0</v>
      </c>
      <c r="AE15" s="17"/>
      <c r="AF15" s="17">
        <v>1.7489509267220801E-2</v>
      </c>
      <c r="AG15" s="17">
        <v>1.99197639652808E-2</v>
      </c>
      <c r="AH15" s="17">
        <v>1.75864464671035E-2</v>
      </c>
      <c r="AI15" s="17"/>
      <c r="AJ15" s="17">
        <v>2.28813378852953E-2</v>
      </c>
      <c r="AK15" s="17">
        <v>1.11904524497332E-2</v>
      </c>
      <c r="AL15" s="17">
        <v>2.37604073614365E-2</v>
      </c>
      <c r="AM15" s="17">
        <v>2.70907333451154E-2</v>
      </c>
      <c r="AN15" s="17">
        <v>1.35914275675998E-2</v>
      </c>
    </row>
    <row r="16" spans="2:40" x14ac:dyDescent="0.25">
      <c r="B16" s="18" t="s">
        <v>64</v>
      </c>
      <c r="C16" s="19">
        <v>6.1477930388703299E-2</v>
      </c>
      <c r="D16" s="19">
        <v>4.9717025873197498E-2</v>
      </c>
      <c r="E16" s="19">
        <v>7.1519052499000299E-2</v>
      </c>
      <c r="F16" s="19"/>
      <c r="G16" s="19">
        <v>0.12922445742892399</v>
      </c>
      <c r="H16" s="19">
        <v>6.2896222717192293E-2</v>
      </c>
      <c r="I16" s="19">
        <v>5.6035614391780203E-2</v>
      </c>
      <c r="J16" s="19">
        <v>5.2106032017491699E-2</v>
      </c>
      <c r="K16" s="19">
        <v>4.6766674497292701E-2</v>
      </c>
      <c r="L16" s="19">
        <v>3.71421392691305E-2</v>
      </c>
      <c r="M16" s="19"/>
      <c r="N16" s="19">
        <v>4.2123630414453099E-2</v>
      </c>
      <c r="O16" s="19">
        <v>5.4670716395488997E-2</v>
      </c>
      <c r="P16" s="19">
        <v>5.4424047188090102E-2</v>
      </c>
      <c r="Q16" s="19">
        <v>9.4555331655762895E-2</v>
      </c>
      <c r="R16" s="19"/>
      <c r="S16" s="19">
        <v>6.48157917014449E-2</v>
      </c>
      <c r="T16" s="19">
        <v>5.2969388234562799E-2</v>
      </c>
      <c r="U16" s="19">
        <v>8.4272052071557205E-2</v>
      </c>
      <c r="V16" s="19">
        <v>8.0519283704674705E-2</v>
      </c>
      <c r="W16" s="19">
        <v>7.2720243112180297E-2</v>
      </c>
      <c r="X16" s="19">
        <v>9.25172773836275E-2</v>
      </c>
      <c r="Y16" s="19">
        <v>5.8566292511052602E-2</v>
      </c>
      <c r="Z16" s="19">
        <v>2.3453351467283501E-2</v>
      </c>
      <c r="AA16" s="19">
        <v>4.8405765191165399E-2</v>
      </c>
      <c r="AB16" s="19">
        <v>4.6256551769062799E-2</v>
      </c>
      <c r="AC16" s="19">
        <v>2.1313685022955501E-2</v>
      </c>
      <c r="AD16" s="19">
        <v>6.4489362370742903E-2</v>
      </c>
      <c r="AE16" s="19"/>
      <c r="AF16" s="19">
        <v>4.1750086382458203E-2</v>
      </c>
      <c r="AG16" s="19">
        <v>4.3835366934320899E-2</v>
      </c>
      <c r="AH16" s="19">
        <v>0.115724966014118</v>
      </c>
      <c r="AI16" s="19"/>
      <c r="AJ16" s="19">
        <v>4.1463767744596598E-2</v>
      </c>
      <c r="AK16" s="19">
        <v>5.8462455288929599E-2</v>
      </c>
      <c r="AL16" s="19">
        <v>2.5544755056284601E-2</v>
      </c>
      <c r="AM16" s="19">
        <v>0.111394482389909</v>
      </c>
      <c r="AN16" s="19">
        <v>7.9667927714208997E-2</v>
      </c>
    </row>
    <row r="17" spans="2:2" x14ac:dyDescent="0.25">
      <c r="B17" s="16"/>
    </row>
    <row r="18" spans="2:2" x14ac:dyDescent="0.25">
      <c r="B18" t="s">
        <v>67</v>
      </c>
    </row>
    <row r="19" spans="2:2" x14ac:dyDescent="0.25">
      <c r="B19" t="s">
        <v>68</v>
      </c>
    </row>
    <row r="21" spans="2:2" x14ac:dyDescent="0.25">
      <c r="B21"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AN22"/>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107</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2012</v>
      </c>
      <c r="D7" s="10">
        <v>975</v>
      </c>
      <c r="E7" s="10">
        <v>1032</v>
      </c>
      <c r="F7" s="10"/>
      <c r="G7" s="10">
        <v>273</v>
      </c>
      <c r="H7" s="10">
        <v>338</v>
      </c>
      <c r="I7" s="10">
        <v>319</v>
      </c>
      <c r="J7" s="10">
        <v>315</v>
      </c>
      <c r="K7" s="10">
        <v>303</v>
      </c>
      <c r="L7" s="10">
        <v>464</v>
      </c>
      <c r="M7" s="10"/>
      <c r="N7" s="10">
        <v>579</v>
      </c>
      <c r="O7" s="10">
        <v>546</v>
      </c>
      <c r="P7" s="10">
        <v>406</v>
      </c>
      <c r="Q7" s="10">
        <v>474</v>
      </c>
      <c r="R7" s="10"/>
      <c r="S7" s="10">
        <v>276</v>
      </c>
      <c r="T7" s="10">
        <v>270</v>
      </c>
      <c r="U7" s="10">
        <v>166</v>
      </c>
      <c r="V7" s="10">
        <v>168</v>
      </c>
      <c r="W7" s="10">
        <v>133</v>
      </c>
      <c r="X7" s="10">
        <v>182</v>
      </c>
      <c r="Y7" s="10">
        <v>164</v>
      </c>
      <c r="Z7" s="10">
        <v>84</v>
      </c>
      <c r="AA7" s="10">
        <v>232</v>
      </c>
      <c r="AB7" s="10">
        <v>188</v>
      </c>
      <c r="AC7" s="10">
        <v>103</v>
      </c>
      <c r="AD7" s="10">
        <v>46</v>
      </c>
      <c r="AE7" s="10"/>
      <c r="AF7" s="10">
        <v>773</v>
      </c>
      <c r="AG7" s="10">
        <v>894</v>
      </c>
      <c r="AH7" s="10">
        <v>216</v>
      </c>
      <c r="AI7" s="10"/>
      <c r="AJ7" s="10">
        <v>766</v>
      </c>
      <c r="AK7" s="10">
        <v>582</v>
      </c>
      <c r="AL7" s="10">
        <v>165</v>
      </c>
      <c r="AM7" s="10">
        <v>38</v>
      </c>
      <c r="AN7" s="10">
        <v>203</v>
      </c>
    </row>
    <row r="8" spans="2:40" ht="30" customHeight="1" x14ac:dyDescent="0.25">
      <c r="B8" s="11" t="s">
        <v>20</v>
      </c>
      <c r="C8" s="11">
        <v>2012</v>
      </c>
      <c r="D8" s="11">
        <v>992</v>
      </c>
      <c r="E8" s="11">
        <v>1015</v>
      </c>
      <c r="F8" s="11"/>
      <c r="G8" s="11">
        <v>280</v>
      </c>
      <c r="H8" s="11">
        <v>342</v>
      </c>
      <c r="I8" s="11">
        <v>343</v>
      </c>
      <c r="J8" s="11">
        <v>343</v>
      </c>
      <c r="K8" s="11">
        <v>283</v>
      </c>
      <c r="L8" s="11">
        <v>420</v>
      </c>
      <c r="M8" s="11"/>
      <c r="N8" s="11">
        <v>541</v>
      </c>
      <c r="O8" s="11">
        <v>521</v>
      </c>
      <c r="P8" s="11">
        <v>441</v>
      </c>
      <c r="Q8" s="11">
        <v>502</v>
      </c>
      <c r="R8" s="11"/>
      <c r="S8" s="11">
        <v>282</v>
      </c>
      <c r="T8" s="11">
        <v>262</v>
      </c>
      <c r="U8" s="11">
        <v>161</v>
      </c>
      <c r="V8" s="11">
        <v>181</v>
      </c>
      <c r="W8" s="11">
        <v>141</v>
      </c>
      <c r="X8" s="11">
        <v>181</v>
      </c>
      <c r="Y8" s="11">
        <v>161</v>
      </c>
      <c r="Z8" s="11">
        <v>80</v>
      </c>
      <c r="AA8" s="11">
        <v>221</v>
      </c>
      <c r="AB8" s="11">
        <v>181</v>
      </c>
      <c r="AC8" s="11">
        <v>101</v>
      </c>
      <c r="AD8" s="11">
        <v>60</v>
      </c>
      <c r="AE8" s="11"/>
      <c r="AF8" s="11">
        <v>773</v>
      </c>
      <c r="AG8" s="11">
        <v>887</v>
      </c>
      <c r="AH8" s="11">
        <v>220</v>
      </c>
      <c r="AI8" s="11"/>
      <c r="AJ8" s="11">
        <v>755</v>
      </c>
      <c r="AK8" s="11">
        <v>583</v>
      </c>
      <c r="AL8" s="11">
        <v>160</v>
      </c>
      <c r="AM8" s="11">
        <v>39</v>
      </c>
      <c r="AN8" s="11">
        <v>209</v>
      </c>
    </row>
    <row r="9" spans="2:40" x14ac:dyDescent="0.25">
      <c r="B9" s="18" t="s">
        <v>99</v>
      </c>
      <c r="C9" s="17">
        <v>0.150936218433814</v>
      </c>
      <c r="D9" s="17">
        <v>0.19916931278528899</v>
      </c>
      <c r="E9" s="17">
        <v>0.10455097871427201</v>
      </c>
      <c r="F9" s="17"/>
      <c r="G9" s="17">
        <v>9.2967072597044495E-2</v>
      </c>
      <c r="H9" s="17">
        <v>0.12855064607442501</v>
      </c>
      <c r="I9" s="17">
        <v>0.145929935675841</v>
      </c>
      <c r="J9" s="17">
        <v>0.14177446904274901</v>
      </c>
      <c r="K9" s="17">
        <v>0.13735154256593199</v>
      </c>
      <c r="L9" s="17">
        <v>0.22853536895586399</v>
      </c>
      <c r="M9" s="17"/>
      <c r="N9" s="17">
        <v>0.20142438736857901</v>
      </c>
      <c r="O9" s="17">
        <v>0.12736264169893199</v>
      </c>
      <c r="P9" s="17">
        <v>0.14358027465055001</v>
      </c>
      <c r="Q9" s="17">
        <v>0.125665245852284</v>
      </c>
      <c r="R9" s="17"/>
      <c r="S9" s="17">
        <v>0.14514681277698299</v>
      </c>
      <c r="T9" s="17">
        <v>0.14060354707831399</v>
      </c>
      <c r="U9" s="17">
        <v>0.14422494292361801</v>
      </c>
      <c r="V9" s="17">
        <v>0.161645687286463</v>
      </c>
      <c r="W9" s="17">
        <v>0.20230069688635099</v>
      </c>
      <c r="X9" s="17">
        <v>0.11159024180617801</v>
      </c>
      <c r="Y9" s="17">
        <v>0.130604983173297</v>
      </c>
      <c r="Z9" s="17">
        <v>0.15601633088118999</v>
      </c>
      <c r="AA9" s="17">
        <v>0.17920780616873899</v>
      </c>
      <c r="AB9" s="17">
        <v>0.156860006132541</v>
      </c>
      <c r="AC9" s="17">
        <v>0.15955217053475901</v>
      </c>
      <c r="AD9" s="17">
        <v>0.11816186748653799</v>
      </c>
      <c r="AE9" s="17"/>
      <c r="AF9" s="17">
        <v>0.14160162439210799</v>
      </c>
      <c r="AG9" s="17">
        <v>0.174143557888256</v>
      </c>
      <c r="AH9" s="17">
        <v>0.10913195314007</v>
      </c>
      <c r="AI9" s="17"/>
      <c r="AJ9" s="17">
        <v>0.20187700663599101</v>
      </c>
      <c r="AK9" s="17">
        <v>0.1190034278355</v>
      </c>
      <c r="AL9" s="17">
        <v>0.15190172296684001</v>
      </c>
      <c r="AM9" s="17">
        <v>9.0572035611959395E-2</v>
      </c>
      <c r="AN9" s="17">
        <v>9.80963676907224E-2</v>
      </c>
    </row>
    <row r="10" spans="2:40" x14ac:dyDescent="0.25">
      <c r="B10" s="18" t="s">
        <v>100</v>
      </c>
      <c r="C10" s="17">
        <v>0.38912297157373898</v>
      </c>
      <c r="D10" s="17">
        <v>0.41827610248033997</v>
      </c>
      <c r="E10" s="17">
        <v>0.36140889799279802</v>
      </c>
      <c r="F10" s="17"/>
      <c r="G10" s="17">
        <v>0.39599832273496299</v>
      </c>
      <c r="H10" s="17">
        <v>0.40964191073898598</v>
      </c>
      <c r="I10" s="17">
        <v>0.318777915585783</v>
      </c>
      <c r="J10" s="17">
        <v>0.36517342951154003</v>
      </c>
      <c r="K10" s="17">
        <v>0.39105766388005703</v>
      </c>
      <c r="L10" s="17">
        <v>0.443486234337862</v>
      </c>
      <c r="M10" s="17"/>
      <c r="N10" s="17">
        <v>0.458085550603202</v>
      </c>
      <c r="O10" s="17">
        <v>0.39400230101053302</v>
      </c>
      <c r="P10" s="17">
        <v>0.39040292022796502</v>
      </c>
      <c r="Q10" s="17">
        <v>0.30816604413757098</v>
      </c>
      <c r="R10" s="17"/>
      <c r="S10" s="17">
        <v>0.40835663629055202</v>
      </c>
      <c r="T10" s="17">
        <v>0.445674773781014</v>
      </c>
      <c r="U10" s="17">
        <v>0.34519098902248202</v>
      </c>
      <c r="V10" s="17">
        <v>0.33660946479503201</v>
      </c>
      <c r="W10" s="17">
        <v>0.37669599313323399</v>
      </c>
      <c r="X10" s="17">
        <v>0.38676302953776198</v>
      </c>
      <c r="Y10" s="17">
        <v>0.43908013355705999</v>
      </c>
      <c r="Z10" s="17">
        <v>0.48153692257414699</v>
      </c>
      <c r="AA10" s="17">
        <v>0.31467132777005102</v>
      </c>
      <c r="AB10" s="17">
        <v>0.40270786712118101</v>
      </c>
      <c r="AC10" s="17">
        <v>0.321700518368987</v>
      </c>
      <c r="AD10" s="17">
        <v>0.45387406143037101</v>
      </c>
      <c r="AE10" s="17"/>
      <c r="AF10" s="17">
        <v>0.38571587017680597</v>
      </c>
      <c r="AG10" s="17">
        <v>0.40000836982544502</v>
      </c>
      <c r="AH10" s="17">
        <v>0.361716666649184</v>
      </c>
      <c r="AI10" s="17"/>
      <c r="AJ10" s="17">
        <v>0.40632299901435298</v>
      </c>
      <c r="AK10" s="17">
        <v>0.37609293725135601</v>
      </c>
      <c r="AL10" s="17">
        <v>0.44076924072462598</v>
      </c>
      <c r="AM10" s="17">
        <v>0.242067831655321</v>
      </c>
      <c r="AN10" s="17">
        <v>0.33201948343211801</v>
      </c>
    </row>
    <row r="11" spans="2:40" ht="30" x14ac:dyDescent="0.25">
      <c r="B11" s="18" t="s">
        <v>101</v>
      </c>
      <c r="C11" s="17">
        <v>0.215398495015069</v>
      </c>
      <c r="D11" s="17">
        <v>0.18828913633770999</v>
      </c>
      <c r="E11" s="17">
        <v>0.24294780955244699</v>
      </c>
      <c r="F11" s="17"/>
      <c r="G11" s="17">
        <v>0.20806912040254899</v>
      </c>
      <c r="H11" s="17">
        <v>0.218281654527199</v>
      </c>
      <c r="I11" s="17">
        <v>0.21528304950434601</v>
      </c>
      <c r="J11" s="17">
        <v>0.224943619255734</v>
      </c>
      <c r="K11" s="17">
        <v>0.27373569503654999</v>
      </c>
      <c r="L11" s="17">
        <v>0.17096524083608</v>
      </c>
      <c r="M11" s="17"/>
      <c r="N11" s="17">
        <v>0.15070639454221699</v>
      </c>
      <c r="O11" s="17">
        <v>0.23130578420995701</v>
      </c>
      <c r="P11" s="17">
        <v>0.19685114047196101</v>
      </c>
      <c r="Q11" s="17">
        <v>0.283727346983976</v>
      </c>
      <c r="R11" s="17"/>
      <c r="S11" s="17">
        <v>0.20460468547230601</v>
      </c>
      <c r="T11" s="17">
        <v>0.221977677739535</v>
      </c>
      <c r="U11" s="17">
        <v>0.27572710093081698</v>
      </c>
      <c r="V11" s="17">
        <v>0.19476062700427399</v>
      </c>
      <c r="W11" s="17">
        <v>0.17348656225753301</v>
      </c>
      <c r="X11" s="17">
        <v>0.221144394801571</v>
      </c>
      <c r="Y11" s="17">
        <v>0.20590276879549901</v>
      </c>
      <c r="Z11" s="17">
        <v>0.20343107311952799</v>
      </c>
      <c r="AA11" s="17">
        <v>0.23508184482628999</v>
      </c>
      <c r="AB11" s="17">
        <v>0.18619685624730201</v>
      </c>
      <c r="AC11" s="17">
        <v>0.22129139962194699</v>
      </c>
      <c r="AD11" s="17">
        <v>0.26610469656146601</v>
      </c>
      <c r="AE11" s="17"/>
      <c r="AF11" s="17">
        <v>0.23503305333543401</v>
      </c>
      <c r="AG11" s="17">
        <v>0.191740258634745</v>
      </c>
      <c r="AH11" s="17">
        <v>0.25004944941231899</v>
      </c>
      <c r="AI11" s="17"/>
      <c r="AJ11" s="17">
        <v>0.19162497735676001</v>
      </c>
      <c r="AK11" s="17">
        <v>0.205693748663757</v>
      </c>
      <c r="AL11" s="17">
        <v>0.18670109995783199</v>
      </c>
      <c r="AM11" s="17">
        <v>0.43449746631307901</v>
      </c>
      <c r="AN11" s="17">
        <v>0.27301370311603401</v>
      </c>
    </row>
    <row r="12" spans="2:40" x14ac:dyDescent="0.25">
      <c r="B12" s="18" t="s">
        <v>102</v>
      </c>
      <c r="C12" s="17">
        <v>0.13050748252014099</v>
      </c>
      <c r="D12" s="17">
        <v>0.10154971853483299</v>
      </c>
      <c r="E12" s="17">
        <v>0.15944481426660101</v>
      </c>
      <c r="F12" s="17"/>
      <c r="G12" s="17">
        <v>0.19972235794132101</v>
      </c>
      <c r="H12" s="17">
        <v>0.11473261174138499</v>
      </c>
      <c r="I12" s="17">
        <v>0.147323871022387</v>
      </c>
      <c r="J12" s="17">
        <v>0.12889090579795301</v>
      </c>
      <c r="K12" s="17">
        <v>0.108490043843869</v>
      </c>
      <c r="L12" s="17">
        <v>9.9618220366439997E-2</v>
      </c>
      <c r="M12" s="17"/>
      <c r="N12" s="17">
        <v>0.112128382574334</v>
      </c>
      <c r="O12" s="17">
        <v>0.14368238780161999</v>
      </c>
      <c r="P12" s="17">
        <v>0.14794671281385799</v>
      </c>
      <c r="Q12" s="17">
        <v>0.123140588570227</v>
      </c>
      <c r="R12" s="17"/>
      <c r="S12" s="17">
        <v>0.11653015909202701</v>
      </c>
      <c r="T12" s="17">
        <v>0.101700155324566</v>
      </c>
      <c r="U12" s="17">
        <v>0.12904613033048401</v>
      </c>
      <c r="V12" s="17">
        <v>0.18826530862237301</v>
      </c>
      <c r="W12" s="17">
        <v>0.137980184981847</v>
      </c>
      <c r="X12" s="17">
        <v>0.155597574071064</v>
      </c>
      <c r="Y12" s="17">
        <v>0.118255682948413</v>
      </c>
      <c r="Z12" s="17">
        <v>7.2961077343510997E-2</v>
      </c>
      <c r="AA12" s="17">
        <v>0.156925870435774</v>
      </c>
      <c r="AB12" s="17">
        <v>9.5990044000519498E-2</v>
      </c>
      <c r="AC12" s="17">
        <v>0.18311827699656899</v>
      </c>
      <c r="AD12" s="17">
        <v>8.6269286385018296E-2</v>
      </c>
      <c r="AE12" s="17"/>
      <c r="AF12" s="17">
        <v>0.12674742643369899</v>
      </c>
      <c r="AG12" s="17">
        <v>0.135396576092667</v>
      </c>
      <c r="AH12" s="17">
        <v>0.12314450298227</v>
      </c>
      <c r="AI12" s="17"/>
      <c r="AJ12" s="17">
        <v>0.121770549669255</v>
      </c>
      <c r="AK12" s="17">
        <v>0.16681810172285599</v>
      </c>
      <c r="AL12" s="17">
        <v>9.8143984772731202E-2</v>
      </c>
      <c r="AM12" s="17">
        <v>7.7361454094052304E-2</v>
      </c>
      <c r="AN12" s="17">
        <v>0.147196532432736</v>
      </c>
    </row>
    <row r="13" spans="2:40" x14ac:dyDescent="0.25">
      <c r="B13" s="18" t="s">
        <v>103</v>
      </c>
      <c r="C13" s="17">
        <v>9.2924465460800201E-2</v>
      </c>
      <c r="D13" s="17">
        <v>7.4267287055849507E-2</v>
      </c>
      <c r="E13" s="17">
        <v>0.10868451943493999</v>
      </c>
      <c r="F13" s="17"/>
      <c r="G13" s="17">
        <v>5.0422551605321497E-2</v>
      </c>
      <c r="H13" s="17">
        <v>0.111406607739688</v>
      </c>
      <c r="I13" s="17">
        <v>0.145044451446529</v>
      </c>
      <c r="J13" s="17">
        <v>0.114192345731501</v>
      </c>
      <c r="K13" s="17">
        <v>8.0002660598511105E-2</v>
      </c>
      <c r="L13" s="17">
        <v>5.5012820028215101E-2</v>
      </c>
      <c r="M13" s="17"/>
      <c r="N13" s="17">
        <v>6.1743839856826702E-2</v>
      </c>
      <c r="O13" s="17">
        <v>8.3054608765801896E-2</v>
      </c>
      <c r="P13" s="17">
        <v>0.101293953505406</v>
      </c>
      <c r="Q13" s="17">
        <v>0.13071418821059799</v>
      </c>
      <c r="R13" s="17"/>
      <c r="S13" s="17">
        <v>9.5776947397570894E-2</v>
      </c>
      <c r="T13" s="17">
        <v>8.1137053252847202E-2</v>
      </c>
      <c r="U13" s="17">
        <v>7.5599995741395407E-2</v>
      </c>
      <c r="V13" s="17">
        <v>0.100236787788731</v>
      </c>
      <c r="W13" s="17">
        <v>7.1547156290659997E-2</v>
      </c>
      <c r="X13" s="17">
        <v>9.4675778967525104E-2</v>
      </c>
      <c r="Y13" s="17">
        <v>9.3522748508208298E-2</v>
      </c>
      <c r="Z13" s="17">
        <v>8.6054596081623705E-2</v>
      </c>
      <c r="AA13" s="17">
        <v>8.8672575577248905E-2</v>
      </c>
      <c r="AB13" s="17">
        <v>0.14139630541364701</v>
      </c>
      <c r="AC13" s="17">
        <v>9.3990510821527498E-2</v>
      </c>
      <c r="AD13" s="17">
        <v>7.5590088136606795E-2</v>
      </c>
      <c r="AE13" s="17"/>
      <c r="AF13" s="17">
        <v>9.3956245624162604E-2</v>
      </c>
      <c r="AG13" s="17">
        <v>8.5969952923883902E-2</v>
      </c>
      <c r="AH13" s="17">
        <v>0.13522663168947799</v>
      </c>
      <c r="AI13" s="17"/>
      <c r="AJ13" s="17">
        <v>6.6306704293411803E-2</v>
      </c>
      <c r="AK13" s="17">
        <v>0.10725846552905199</v>
      </c>
      <c r="AL13" s="17">
        <v>9.1979982317764594E-2</v>
      </c>
      <c r="AM13" s="17">
        <v>0.122939466845784</v>
      </c>
      <c r="AN13" s="17">
        <v>0.13974154705341099</v>
      </c>
    </row>
    <row r="14" spans="2:40" x14ac:dyDescent="0.25">
      <c r="B14" s="18" t="s">
        <v>64</v>
      </c>
      <c r="C14" s="17">
        <v>2.1110366996436598E-2</v>
      </c>
      <c r="D14" s="17">
        <v>1.8448442805979199E-2</v>
      </c>
      <c r="E14" s="17">
        <v>2.2962980038942302E-2</v>
      </c>
      <c r="F14" s="17"/>
      <c r="G14" s="17">
        <v>5.2820574718801E-2</v>
      </c>
      <c r="H14" s="17">
        <v>1.73865691783179E-2</v>
      </c>
      <c r="I14" s="17">
        <v>2.7640776765114301E-2</v>
      </c>
      <c r="J14" s="17">
        <v>2.5025230660522101E-2</v>
      </c>
      <c r="K14" s="17">
        <v>9.36239407508117E-3</v>
      </c>
      <c r="L14" s="17">
        <v>2.38211547553911E-3</v>
      </c>
      <c r="M14" s="17"/>
      <c r="N14" s="17">
        <v>1.5911445054841499E-2</v>
      </c>
      <c r="O14" s="17">
        <v>2.0592276513156101E-2</v>
      </c>
      <c r="P14" s="17">
        <v>1.99249983302596E-2</v>
      </c>
      <c r="Q14" s="17">
        <v>2.85865862453435E-2</v>
      </c>
      <c r="R14" s="17"/>
      <c r="S14" s="17">
        <v>2.9584758970561498E-2</v>
      </c>
      <c r="T14" s="17">
        <v>8.9067928237244898E-3</v>
      </c>
      <c r="U14" s="17">
        <v>3.02108410512027E-2</v>
      </c>
      <c r="V14" s="17">
        <v>1.84821245031286E-2</v>
      </c>
      <c r="W14" s="17">
        <v>3.7989406450375698E-2</v>
      </c>
      <c r="X14" s="17">
        <v>3.0228980815899999E-2</v>
      </c>
      <c r="Y14" s="17">
        <v>1.2633683017521E-2</v>
      </c>
      <c r="Z14" s="17">
        <v>0</v>
      </c>
      <c r="AA14" s="17">
        <v>2.54405752218968E-2</v>
      </c>
      <c r="AB14" s="17">
        <v>1.6848921084810401E-2</v>
      </c>
      <c r="AC14" s="17">
        <v>2.03471236562109E-2</v>
      </c>
      <c r="AD14" s="17">
        <v>0</v>
      </c>
      <c r="AE14" s="17"/>
      <c r="AF14" s="17">
        <v>1.6945780037789401E-2</v>
      </c>
      <c r="AG14" s="17">
        <v>1.27412846350033E-2</v>
      </c>
      <c r="AH14" s="17">
        <v>2.0730796126679E-2</v>
      </c>
      <c r="AI14" s="17"/>
      <c r="AJ14" s="17">
        <v>1.2097763030229899E-2</v>
      </c>
      <c r="AK14" s="17">
        <v>2.5133318997478601E-2</v>
      </c>
      <c r="AL14" s="17">
        <v>3.05039692602069E-2</v>
      </c>
      <c r="AM14" s="17">
        <v>3.2561745479803901E-2</v>
      </c>
      <c r="AN14" s="17">
        <v>9.9323662749788693E-3</v>
      </c>
    </row>
    <row r="15" spans="2:40" x14ac:dyDescent="0.25">
      <c r="B15" s="18" t="s">
        <v>104</v>
      </c>
      <c r="C15" s="20">
        <v>0.54005919000755298</v>
      </c>
      <c r="D15" s="20">
        <v>0.61744541526562802</v>
      </c>
      <c r="E15" s="20">
        <v>0.46595987670706901</v>
      </c>
      <c r="F15" s="20"/>
      <c r="G15" s="20">
        <v>0.488965395332007</v>
      </c>
      <c r="H15" s="20">
        <v>0.53819255681341105</v>
      </c>
      <c r="I15" s="20">
        <v>0.46470785126162401</v>
      </c>
      <c r="J15" s="20">
        <v>0.50694789855429001</v>
      </c>
      <c r="K15" s="20">
        <v>0.52840920644598899</v>
      </c>
      <c r="L15" s="20">
        <v>0.67202160329372596</v>
      </c>
      <c r="M15" s="20"/>
      <c r="N15" s="20">
        <v>0.65950993797178104</v>
      </c>
      <c r="O15" s="20">
        <v>0.52136494270946498</v>
      </c>
      <c r="P15" s="20">
        <v>0.53398319487851598</v>
      </c>
      <c r="Q15" s="20">
        <v>0.43383128998985498</v>
      </c>
      <c r="R15" s="20"/>
      <c r="S15" s="20">
        <v>0.55350344906753501</v>
      </c>
      <c r="T15" s="20">
        <v>0.58627832085932796</v>
      </c>
      <c r="U15" s="20">
        <v>0.4894159319461</v>
      </c>
      <c r="V15" s="20">
        <v>0.49825515208149401</v>
      </c>
      <c r="W15" s="20">
        <v>0.57899669001958498</v>
      </c>
      <c r="X15" s="20">
        <v>0.49835327134393997</v>
      </c>
      <c r="Y15" s="20">
        <v>0.56968511673035804</v>
      </c>
      <c r="Z15" s="20">
        <v>0.63755325345533798</v>
      </c>
      <c r="AA15" s="20">
        <v>0.49387913393879102</v>
      </c>
      <c r="AB15" s="20">
        <v>0.55956787325372204</v>
      </c>
      <c r="AC15" s="20">
        <v>0.48125268890374601</v>
      </c>
      <c r="AD15" s="20">
        <v>0.57203592891690902</v>
      </c>
      <c r="AE15" s="20"/>
      <c r="AF15" s="20">
        <v>0.52731749456891497</v>
      </c>
      <c r="AG15" s="20">
        <v>0.57415192771370105</v>
      </c>
      <c r="AH15" s="20">
        <v>0.47084861978925402</v>
      </c>
      <c r="AI15" s="20"/>
      <c r="AJ15" s="20">
        <v>0.60820000565034404</v>
      </c>
      <c r="AK15" s="20">
        <v>0.49509636508685501</v>
      </c>
      <c r="AL15" s="20">
        <v>0.59267096369146599</v>
      </c>
      <c r="AM15" s="20">
        <v>0.33263986726728101</v>
      </c>
      <c r="AN15" s="20">
        <v>0.43011585112284101</v>
      </c>
    </row>
    <row r="16" spans="2:40" x14ac:dyDescent="0.25">
      <c r="B16" s="18" t="s">
        <v>105</v>
      </c>
      <c r="C16" s="20">
        <v>0.22343194798094099</v>
      </c>
      <c r="D16" s="20">
        <v>0.175817005590683</v>
      </c>
      <c r="E16" s="20">
        <v>0.26812933370154102</v>
      </c>
      <c r="F16" s="20"/>
      <c r="G16" s="20">
        <v>0.25014490954664298</v>
      </c>
      <c r="H16" s="20">
        <v>0.22613921948107299</v>
      </c>
      <c r="I16" s="20">
        <v>0.29236832246891598</v>
      </c>
      <c r="J16" s="20">
        <v>0.24308325152945401</v>
      </c>
      <c r="K16" s="20">
        <v>0.18849270444238</v>
      </c>
      <c r="L16" s="20">
        <v>0.154631040394655</v>
      </c>
      <c r="M16" s="20"/>
      <c r="N16" s="20">
        <v>0.17387222243116099</v>
      </c>
      <c r="O16" s="20">
        <v>0.226736996567421</v>
      </c>
      <c r="P16" s="20">
        <v>0.249240666319264</v>
      </c>
      <c r="Q16" s="20">
        <v>0.25385477678082502</v>
      </c>
      <c r="R16" s="20"/>
      <c r="S16" s="20">
        <v>0.212307106489598</v>
      </c>
      <c r="T16" s="20">
        <v>0.18283720857741301</v>
      </c>
      <c r="U16" s="20">
        <v>0.20464612607188001</v>
      </c>
      <c r="V16" s="20">
        <v>0.28850209641110303</v>
      </c>
      <c r="W16" s="20">
        <v>0.209527341272507</v>
      </c>
      <c r="X16" s="20">
        <v>0.250273353038589</v>
      </c>
      <c r="Y16" s="20">
        <v>0.21177843145662201</v>
      </c>
      <c r="Z16" s="20">
        <v>0.15901567342513501</v>
      </c>
      <c r="AA16" s="20">
        <v>0.245598446013023</v>
      </c>
      <c r="AB16" s="20">
        <v>0.237386349414166</v>
      </c>
      <c r="AC16" s="20">
        <v>0.277108787818097</v>
      </c>
      <c r="AD16" s="20">
        <v>0.16185937452162499</v>
      </c>
      <c r="AE16" s="20"/>
      <c r="AF16" s="20">
        <v>0.22070367205786101</v>
      </c>
      <c r="AG16" s="20">
        <v>0.22136652901655099</v>
      </c>
      <c r="AH16" s="20">
        <v>0.25837113467174799</v>
      </c>
      <c r="AI16" s="20"/>
      <c r="AJ16" s="20">
        <v>0.188077253962667</v>
      </c>
      <c r="AK16" s="20">
        <v>0.27407656725190899</v>
      </c>
      <c r="AL16" s="20">
        <v>0.190123967090496</v>
      </c>
      <c r="AM16" s="20">
        <v>0.20030092093983701</v>
      </c>
      <c r="AN16" s="20">
        <v>0.28693807948614702</v>
      </c>
    </row>
    <row r="17" spans="2:40" x14ac:dyDescent="0.25">
      <c r="B17" s="18" t="s">
        <v>106</v>
      </c>
      <c r="C17" s="21">
        <v>0.31662724202661102</v>
      </c>
      <c r="D17" s="21">
        <v>0.44162840967494599</v>
      </c>
      <c r="E17" s="21">
        <v>0.19783054300552799</v>
      </c>
      <c r="F17" s="21"/>
      <c r="G17" s="21">
        <v>0.23882048578536499</v>
      </c>
      <c r="H17" s="21">
        <v>0.31205333733233798</v>
      </c>
      <c r="I17" s="21">
        <v>0.172339528792707</v>
      </c>
      <c r="J17" s="21">
        <v>0.26386464702483597</v>
      </c>
      <c r="K17" s="21">
        <v>0.33991650200361001</v>
      </c>
      <c r="L17" s="21">
        <v>0.51739056289907104</v>
      </c>
      <c r="M17" s="21"/>
      <c r="N17" s="21">
        <v>0.48563771554062102</v>
      </c>
      <c r="O17" s="21">
        <v>0.29462794614204402</v>
      </c>
      <c r="P17" s="21">
        <v>0.28474252855925197</v>
      </c>
      <c r="Q17" s="21">
        <v>0.17997651320902999</v>
      </c>
      <c r="R17" s="21"/>
      <c r="S17" s="21">
        <v>0.34119634257793702</v>
      </c>
      <c r="T17" s="21">
        <v>0.40344111228191398</v>
      </c>
      <c r="U17" s="21">
        <v>0.28476980587422002</v>
      </c>
      <c r="V17" s="21">
        <v>0.20975305567039099</v>
      </c>
      <c r="W17" s="21">
        <v>0.36946934874707799</v>
      </c>
      <c r="X17" s="21">
        <v>0.248079918305351</v>
      </c>
      <c r="Y17" s="21">
        <v>0.35790668527373598</v>
      </c>
      <c r="Z17" s="21">
        <v>0.47853758003020302</v>
      </c>
      <c r="AA17" s="21">
        <v>0.24828068792576799</v>
      </c>
      <c r="AB17" s="21">
        <v>0.32218152383955501</v>
      </c>
      <c r="AC17" s="21">
        <v>0.204143901085649</v>
      </c>
      <c r="AD17" s="21">
        <v>0.410176554395284</v>
      </c>
      <c r="AE17" s="21"/>
      <c r="AF17" s="21">
        <v>0.30661382251105301</v>
      </c>
      <c r="AG17" s="21">
        <v>0.35278539869714998</v>
      </c>
      <c r="AH17" s="21">
        <v>0.212477485117506</v>
      </c>
      <c r="AI17" s="21"/>
      <c r="AJ17" s="21">
        <v>0.42012275168767699</v>
      </c>
      <c r="AK17" s="21">
        <v>0.22101979783494699</v>
      </c>
      <c r="AL17" s="21">
        <v>0.40254699660096999</v>
      </c>
      <c r="AM17" s="21">
        <v>0.132338946327444</v>
      </c>
      <c r="AN17" s="21">
        <v>0.14317777163669401</v>
      </c>
    </row>
    <row r="18" spans="2:40" x14ac:dyDescent="0.25">
      <c r="B18" s="16"/>
    </row>
    <row r="19" spans="2:40" x14ac:dyDescent="0.25">
      <c r="B19" t="s">
        <v>67</v>
      </c>
    </row>
    <row r="20" spans="2:40" x14ac:dyDescent="0.25">
      <c r="B20" t="s">
        <v>68</v>
      </c>
    </row>
    <row r="22" spans="2:40" x14ac:dyDescent="0.25">
      <c r="B22"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AN27"/>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121</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2012</v>
      </c>
      <c r="D7" s="10">
        <v>975</v>
      </c>
      <c r="E7" s="10">
        <v>1032</v>
      </c>
      <c r="F7" s="10"/>
      <c r="G7" s="10">
        <v>273</v>
      </c>
      <c r="H7" s="10">
        <v>338</v>
      </c>
      <c r="I7" s="10">
        <v>319</v>
      </c>
      <c r="J7" s="10">
        <v>315</v>
      </c>
      <c r="K7" s="10">
        <v>303</v>
      </c>
      <c r="L7" s="10">
        <v>464</v>
      </c>
      <c r="M7" s="10"/>
      <c r="N7" s="10">
        <v>579</v>
      </c>
      <c r="O7" s="10">
        <v>546</v>
      </c>
      <c r="P7" s="10">
        <v>406</v>
      </c>
      <c r="Q7" s="10">
        <v>474</v>
      </c>
      <c r="R7" s="10"/>
      <c r="S7" s="10">
        <v>276</v>
      </c>
      <c r="T7" s="10">
        <v>270</v>
      </c>
      <c r="U7" s="10">
        <v>166</v>
      </c>
      <c r="V7" s="10">
        <v>168</v>
      </c>
      <c r="W7" s="10">
        <v>133</v>
      </c>
      <c r="X7" s="10">
        <v>182</v>
      </c>
      <c r="Y7" s="10">
        <v>164</v>
      </c>
      <c r="Z7" s="10">
        <v>84</v>
      </c>
      <c r="AA7" s="10">
        <v>232</v>
      </c>
      <c r="AB7" s="10">
        <v>188</v>
      </c>
      <c r="AC7" s="10">
        <v>103</v>
      </c>
      <c r="AD7" s="10">
        <v>46</v>
      </c>
      <c r="AE7" s="10"/>
      <c r="AF7" s="10">
        <v>773</v>
      </c>
      <c r="AG7" s="10">
        <v>894</v>
      </c>
      <c r="AH7" s="10">
        <v>216</v>
      </c>
      <c r="AI7" s="10"/>
      <c r="AJ7" s="10">
        <v>766</v>
      </c>
      <c r="AK7" s="10">
        <v>582</v>
      </c>
      <c r="AL7" s="10">
        <v>165</v>
      </c>
      <c r="AM7" s="10">
        <v>38</v>
      </c>
      <c r="AN7" s="10">
        <v>203</v>
      </c>
    </row>
    <row r="8" spans="2:40" ht="30" customHeight="1" x14ac:dyDescent="0.25">
      <c r="B8" s="11" t="s">
        <v>20</v>
      </c>
      <c r="C8" s="11">
        <v>2012</v>
      </c>
      <c r="D8" s="11">
        <v>992</v>
      </c>
      <c r="E8" s="11">
        <v>1015</v>
      </c>
      <c r="F8" s="11"/>
      <c r="G8" s="11">
        <v>280</v>
      </c>
      <c r="H8" s="11">
        <v>342</v>
      </c>
      <c r="I8" s="11">
        <v>343</v>
      </c>
      <c r="J8" s="11">
        <v>343</v>
      </c>
      <c r="K8" s="11">
        <v>283</v>
      </c>
      <c r="L8" s="11">
        <v>420</v>
      </c>
      <c r="M8" s="11"/>
      <c r="N8" s="11">
        <v>541</v>
      </c>
      <c r="O8" s="11">
        <v>521</v>
      </c>
      <c r="P8" s="11">
        <v>441</v>
      </c>
      <c r="Q8" s="11">
        <v>502</v>
      </c>
      <c r="R8" s="11"/>
      <c r="S8" s="11">
        <v>282</v>
      </c>
      <c r="T8" s="11">
        <v>262</v>
      </c>
      <c r="U8" s="11">
        <v>161</v>
      </c>
      <c r="V8" s="11">
        <v>181</v>
      </c>
      <c r="W8" s="11">
        <v>141</v>
      </c>
      <c r="X8" s="11">
        <v>181</v>
      </c>
      <c r="Y8" s="11">
        <v>161</v>
      </c>
      <c r="Z8" s="11">
        <v>80</v>
      </c>
      <c r="AA8" s="11">
        <v>221</v>
      </c>
      <c r="AB8" s="11">
        <v>181</v>
      </c>
      <c r="AC8" s="11">
        <v>101</v>
      </c>
      <c r="AD8" s="11">
        <v>60</v>
      </c>
      <c r="AE8" s="11"/>
      <c r="AF8" s="11">
        <v>773</v>
      </c>
      <c r="AG8" s="11">
        <v>887</v>
      </c>
      <c r="AH8" s="11">
        <v>220</v>
      </c>
      <c r="AI8" s="11"/>
      <c r="AJ8" s="11">
        <v>755</v>
      </c>
      <c r="AK8" s="11">
        <v>583</v>
      </c>
      <c r="AL8" s="11">
        <v>160</v>
      </c>
      <c r="AM8" s="11">
        <v>39</v>
      </c>
      <c r="AN8" s="11">
        <v>209</v>
      </c>
    </row>
    <row r="9" spans="2:40" ht="30" x14ac:dyDescent="0.25">
      <c r="B9" s="18" t="s">
        <v>108</v>
      </c>
      <c r="C9" s="17">
        <v>4.8080026333269799E-3</v>
      </c>
      <c r="D9" s="17">
        <v>5.6102156394093102E-3</v>
      </c>
      <c r="E9" s="17">
        <v>4.0478382023617096E-3</v>
      </c>
      <c r="F9" s="17"/>
      <c r="G9" s="17">
        <v>1.44133053721498E-2</v>
      </c>
      <c r="H9" s="17">
        <v>3.1919606176118499E-3</v>
      </c>
      <c r="I9" s="17">
        <v>6.3052235936671896E-3</v>
      </c>
      <c r="J9" s="17">
        <v>6.9328407560594997E-3</v>
      </c>
      <c r="K9" s="17">
        <v>0</v>
      </c>
      <c r="L9" s="17">
        <v>0</v>
      </c>
      <c r="M9" s="17"/>
      <c r="N9" s="17">
        <v>2.1664955768780302E-3</v>
      </c>
      <c r="O9" s="17">
        <v>0</v>
      </c>
      <c r="P9" s="17">
        <v>5.4541305847807704E-3</v>
      </c>
      <c r="Q9" s="17">
        <v>1.21441346678776E-2</v>
      </c>
      <c r="R9" s="17"/>
      <c r="S9" s="17">
        <v>8.4941998582498002E-3</v>
      </c>
      <c r="T9" s="17">
        <v>0</v>
      </c>
      <c r="U9" s="17">
        <v>1.40682775804538E-2</v>
      </c>
      <c r="V9" s="17">
        <v>6.7240346265282297E-3</v>
      </c>
      <c r="W9" s="17">
        <v>0</v>
      </c>
      <c r="X9" s="17">
        <v>0</v>
      </c>
      <c r="Y9" s="17">
        <v>6.2694298989261401E-3</v>
      </c>
      <c r="Z9" s="17">
        <v>0</v>
      </c>
      <c r="AA9" s="17">
        <v>8.14083631551781E-3</v>
      </c>
      <c r="AB9" s="17">
        <v>5.4612796664510197E-3</v>
      </c>
      <c r="AC9" s="17">
        <v>0</v>
      </c>
      <c r="AD9" s="17">
        <v>0</v>
      </c>
      <c r="AE9" s="17"/>
      <c r="AF9" s="17">
        <v>1.4132461123922801E-3</v>
      </c>
      <c r="AG9" s="17">
        <v>6.4612943577485697E-3</v>
      </c>
      <c r="AH9" s="17">
        <v>3.8699240561248598E-3</v>
      </c>
      <c r="AI9" s="17"/>
      <c r="AJ9" s="17">
        <v>3.0604820953991298E-3</v>
      </c>
      <c r="AK9" s="17">
        <v>7.4212604400810704E-3</v>
      </c>
      <c r="AL9" s="17">
        <v>7.3093070387301798E-3</v>
      </c>
      <c r="AM9" s="17">
        <v>0</v>
      </c>
      <c r="AN9" s="17">
        <v>4.0839990743025203E-3</v>
      </c>
    </row>
    <row r="10" spans="2:40" x14ac:dyDescent="0.25">
      <c r="B10" s="18" t="s">
        <v>109</v>
      </c>
      <c r="C10" s="17">
        <v>1.29303087080177E-2</v>
      </c>
      <c r="D10" s="17">
        <v>1.15156142434785E-2</v>
      </c>
      <c r="E10" s="17">
        <v>1.43762838246359E-2</v>
      </c>
      <c r="F10" s="17"/>
      <c r="G10" s="17">
        <v>3.4749524341907798E-2</v>
      </c>
      <c r="H10" s="17">
        <v>2.6651856856876901E-2</v>
      </c>
      <c r="I10" s="17">
        <v>3.2228071314764901E-3</v>
      </c>
      <c r="J10" s="17">
        <v>4.0229203172600803E-3</v>
      </c>
      <c r="K10" s="17">
        <v>3.9771363857883102E-3</v>
      </c>
      <c r="L10" s="17">
        <v>8.4248700739137095E-3</v>
      </c>
      <c r="M10" s="17"/>
      <c r="N10" s="17">
        <v>8.2384382103529302E-3</v>
      </c>
      <c r="O10" s="17">
        <v>1.4978399685507E-2</v>
      </c>
      <c r="P10" s="17">
        <v>2.0995973369394402E-2</v>
      </c>
      <c r="Q10" s="17">
        <v>7.1414274123510696E-3</v>
      </c>
      <c r="R10" s="17"/>
      <c r="S10" s="17">
        <v>3.1057980930781801E-2</v>
      </c>
      <c r="T10" s="17">
        <v>1.5040748182018801E-2</v>
      </c>
      <c r="U10" s="17">
        <v>6.2086150948045199E-3</v>
      </c>
      <c r="V10" s="17">
        <v>1.1050354017591101E-2</v>
      </c>
      <c r="W10" s="17">
        <v>1.3896836172527099E-2</v>
      </c>
      <c r="X10" s="17">
        <v>2.5092063761583801E-2</v>
      </c>
      <c r="Y10" s="17">
        <v>0</v>
      </c>
      <c r="Z10" s="17">
        <v>0</v>
      </c>
      <c r="AA10" s="17">
        <v>1.7280475649703399E-2</v>
      </c>
      <c r="AB10" s="17">
        <v>0</v>
      </c>
      <c r="AC10" s="17">
        <v>0</v>
      </c>
      <c r="AD10" s="17">
        <v>0</v>
      </c>
      <c r="AE10" s="17"/>
      <c r="AF10" s="17">
        <v>1.16051390760899E-2</v>
      </c>
      <c r="AG10" s="17">
        <v>1.2306278107838201E-2</v>
      </c>
      <c r="AH10" s="17">
        <v>1.3579146912717201E-2</v>
      </c>
      <c r="AI10" s="17"/>
      <c r="AJ10" s="17">
        <v>1.03390610701979E-2</v>
      </c>
      <c r="AK10" s="17">
        <v>1.9205168080886199E-2</v>
      </c>
      <c r="AL10" s="17">
        <v>1.8613648078667701E-2</v>
      </c>
      <c r="AM10" s="17">
        <v>2.64938590750835E-2</v>
      </c>
      <c r="AN10" s="17">
        <v>4.9679302997657996E-3</v>
      </c>
    </row>
    <row r="11" spans="2:40" x14ac:dyDescent="0.25">
      <c r="B11" s="18" t="s">
        <v>110</v>
      </c>
      <c r="C11" s="17">
        <v>7.3344932338280003E-2</v>
      </c>
      <c r="D11" s="17">
        <v>9.2668670180884899E-2</v>
      </c>
      <c r="E11" s="17">
        <v>5.4824909831519102E-2</v>
      </c>
      <c r="F11" s="17"/>
      <c r="G11" s="17">
        <v>0.106119508318928</v>
      </c>
      <c r="H11" s="17">
        <v>8.2549506265628098E-2</v>
      </c>
      <c r="I11" s="17">
        <v>6.1299757391620302E-2</v>
      </c>
      <c r="J11" s="17">
        <v>6.1886707266267403E-2</v>
      </c>
      <c r="K11" s="17">
        <v>5.98677478730461E-2</v>
      </c>
      <c r="L11" s="17">
        <v>7.2248976363232104E-2</v>
      </c>
      <c r="M11" s="17"/>
      <c r="N11" s="17">
        <v>7.5613614636546103E-2</v>
      </c>
      <c r="O11" s="17">
        <v>5.9272126410538598E-2</v>
      </c>
      <c r="P11" s="17">
        <v>8.5937182872909607E-2</v>
      </c>
      <c r="Q11" s="17">
        <v>7.5466061433075896E-2</v>
      </c>
      <c r="R11" s="17"/>
      <c r="S11" s="17">
        <v>0.100963709463801</v>
      </c>
      <c r="T11" s="17">
        <v>7.6647732111040895E-2</v>
      </c>
      <c r="U11" s="17">
        <v>3.5570356873956703E-2</v>
      </c>
      <c r="V11" s="17">
        <v>3.5360795240150303E-2</v>
      </c>
      <c r="W11" s="17">
        <v>9.3016220624608903E-2</v>
      </c>
      <c r="X11" s="17">
        <v>8.0661803611867505E-2</v>
      </c>
      <c r="Y11" s="17">
        <v>9.2811639609782004E-2</v>
      </c>
      <c r="Z11" s="17">
        <v>3.4167033182307197E-2</v>
      </c>
      <c r="AA11" s="17">
        <v>9.7705952030806301E-2</v>
      </c>
      <c r="AB11" s="17">
        <v>5.0020704941348998E-2</v>
      </c>
      <c r="AC11" s="17">
        <v>5.5092836417419598E-2</v>
      </c>
      <c r="AD11" s="17">
        <v>8.8136802942267098E-2</v>
      </c>
      <c r="AE11" s="17"/>
      <c r="AF11" s="17">
        <v>5.9453106734015299E-2</v>
      </c>
      <c r="AG11" s="17">
        <v>8.4430254405192598E-2</v>
      </c>
      <c r="AH11" s="17">
        <v>6.8348296388916402E-2</v>
      </c>
      <c r="AI11" s="17"/>
      <c r="AJ11" s="17">
        <v>7.7521621860411893E-2</v>
      </c>
      <c r="AK11" s="17">
        <v>7.3691696771742699E-2</v>
      </c>
      <c r="AL11" s="17">
        <v>0.106002866706842</v>
      </c>
      <c r="AM11" s="17">
        <v>5.4840973770778498E-2</v>
      </c>
      <c r="AN11" s="17">
        <v>4.8295981344031902E-2</v>
      </c>
    </row>
    <row r="12" spans="2:40" x14ac:dyDescent="0.25">
      <c r="B12" s="18" t="s">
        <v>111</v>
      </c>
      <c r="C12" s="17">
        <v>0.125290996465697</v>
      </c>
      <c r="D12" s="17">
        <v>0.16556800395611601</v>
      </c>
      <c r="E12" s="17">
        <v>8.6553354029660801E-2</v>
      </c>
      <c r="F12" s="17"/>
      <c r="G12" s="17">
        <v>0.165541612075882</v>
      </c>
      <c r="H12" s="17">
        <v>0.13231390254572001</v>
      </c>
      <c r="I12" s="17">
        <v>0.10158775002859401</v>
      </c>
      <c r="J12" s="17">
        <v>9.0605595622151897E-2</v>
      </c>
      <c r="K12" s="17">
        <v>0.11543246885969601</v>
      </c>
      <c r="L12" s="17">
        <v>0.14702227237339299</v>
      </c>
      <c r="M12" s="17"/>
      <c r="N12" s="17">
        <v>0.150194249831934</v>
      </c>
      <c r="O12" s="17">
        <v>0.123279720672674</v>
      </c>
      <c r="P12" s="17">
        <v>0.142215583637509</v>
      </c>
      <c r="Q12" s="17">
        <v>8.5056952301749797E-2</v>
      </c>
      <c r="R12" s="17"/>
      <c r="S12" s="17">
        <v>0.10862589073345801</v>
      </c>
      <c r="T12" s="17">
        <v>0.16272827298295001</v>
      </c>
      <c r="U12" s="17">
        <v>0.133449922768719</v>
      </c>
      <c r="V12" s="17">
        <v>0.12579278236406699</v>
      </c>
      <c r="W12" s="17">
        <v>8.0662122590182697E-2</v>
      </c>
      <c r="X12" s="17">
        <v>0.11585105721142</v>
      </c>
      <c r="Y12" s="17">
        <v>0.12840606845543601</v>
      </c>
      <c r="Z12" s="17">
        <v>9.3319849185972997E-2</v>
      </c>
      <c r="AA12" s="17">
        <v>0.111779780522829</v>
      </c>
      <c r="AB12" s="17">
        <v>0.145827210638971</v>
      </c>
      <c r="AC12" s="17">
        <v>0.158715149646947</v>
      </c>
      <c r="AD12" s="17">
        <v>0.115913938879719</v>
      </c>
      <c r="AE12" s="17"/>
      <c r="AF12" s="17">
        <v>0.135973576489826</v>
      </c>
      <c r="AG12" s="17">
        <v>0.126945338786668</v>
      </c>
      <c r="AH12" s="17">
        <v>9.1760757858754496E-2</v>
      </c>
      <c r="AI12" s="17"/>
      <c r="AJ12" s="17">
        <v>0.13325387478369799</v>
      </c>
      <c r="AK12" s="17">
        <v>0.116697339465446</v>
      </c>
      <c r="AL12" s="17">
        <v>0.14687055471348701</v>
      </c>
      <c r="AM12" s="17">
        <v>0.21583496278078401</v>
      </c>
      <c r="AN12" s="17">
        <v>7.9310898608125902E-2</v>
      </c>
    </row>
    <row r="13" spans="2:40" x14ac:dyDescent="0.25">
      <c r="B13" s="18" t="s">
        <v>112</v>
      </c>
      <c r="C13" s="17">
        <v>0.10833536099289499</v>
      </c>
      <c r="D13" s="17">
        <v>0.13434901709380401</v>
      </c>
      <c r="E13" s="17">
        <v>8.3450936315061605E-2</v>
      </c>
      <c r="F13" s="17"/>
      <c r="G13" s="17">
        <v>0.13116888514863001</v>
      </c>
      <c r="H13" s="17">
        <v>0.103739777124105</v>
      </c>
      <c r="I13" s="17">
        <v>9.4440614838712703E-2</v>
      </c>
      <c r="J13" s="17">
        <v>8.8289214446823902E-2</v>
      </c>
      <c r="K13" s="17">
        <v>0.12810495165195099</v>
      </c>
      <c r="L13" s="17">
        <v>0.111243455268317</v>
      </c>
      <c r="M13" s="17"/>
      <c r="N13" s="17">
        <v>0.127163909257417</v>
      </c>
      <c r="O13" s="17">
        <v>0.123307349212053</v>
      </c>
      <c r="P13" s="17">
        <v>9.54266423105916E-2</v>
      </c>
      <c r="Q13" s="17">
        <v>8.5356161774883796E-2</v>
      </c>
      <c r="R13" s="17"/>
      <c r="S13" s="17">
        <v>0.10946525769809699</v>
      </c>
      <c r="T13" s="17">
        <v>0.14001235458405101</v>
      </c>
      <c r="U13" s="17">
        <v>8.2052333513189205E-2</v>
      </c>
      <c r="V13" s="17">
        <v>8.9057748763424496E-2</v>
      </c>
      <c r="W13" s="17">
        <v>0.165658542380971</v>
      </c>
      <c r="X13" s="17">
        <v>7.3608246891620197E-2</v>
      </c>
      <c r="Y13" s="17">
        <v>8.7664323527701593E-2</v>
      </c>
      <c r="Z13" s="17">
        <v>0.142003455992389</v>
      </c>
      <c r="AA13" s="17">
        <v>0.115343305209215</v>
      </c>
      <c r="AB13" s="17">
        <v>9.3071723029968398E-2</v>
      </c>
      <c r="AC13" s="17">
        <v>7.8571182901480394E-2</v>
      </c>
      <c r="AD13" s="17">
        <v>0.14429770964334701</v>
      </c>
      <c r="AE13" s="17"/>
      <c r="AF13" s="17">
        <v>0.107596433798145</v>
      </c>
      <c r="AG13" s="17">
        <v>0.11763047003598801</v>
      </c>
      <c r="AH13" s="17">
        <v>8.0472601107878697E-2</v>
      </c>
      <c r="AI13" s="17"/>
      <c r="AJ13" s="17">
        <v>0.109584392372008</v>
      </c>
      <c r="AK13" s="17">
        <v>0.109941428054489</v>
      </c>
      <c r="AL13" s="17">
        <v>0.121155189539562</v>
      </c>
      <c r="AM13" s="17">
        <v>9.4709716494928403E-2</v>
      </c>
      <c r="AN13" s="17">
        <v>0.108350930677146</v>
      </c>
    </row>
    <row r="14" spans="2:40" x14ac:dyDescent="0.25">
      <c r="B14" s="18" t="s">
        <v>113</v>
      </c>
      <c r="C14" s="17">
        <v>0.101780143055292</v>
      </c>
      <c r="D14" s="17">
        <v>0.115694897537478</v>
      </c>
      <c r="E14" s="17">
        <v>8.8685271107064201E-2</v>
      </c>
      <c r="F14" s="17"/>
      <c r="G14" s="17">
        <v>0.105780184207742</v>
      </c>
      <c r="H14" s="17">
        <v>0.129451028884143</v>
      </c>
      <c r="I14" s="17">
        <v>0.10522308087472799</v>
      </c>
      <c r="J14" s="17">
        <v>0.11201108684969199</v>
      </c>
      <c r="K14" s="17">
        <v>9.74423915630344E-2</v>
      </c>
      <c r="L14" s="17">
        <v>6.8334730220676501E-2</v>
      </c>
      <c r="M14" s="17"/>
      <c r="N14" s="17">
        <v>0.10645238369537501</v>
      </c>
      <c r="O14" s="17">
        <v>0.12197676594971101</v>
      </c>
      <c r="P14" s="17">
        <v>9.62082142238678E-2</v>
      </c>
      <c r="Q14" s="17">
        <v>8.2097989473157898E-2</v>
      </c>
      <c r="R14" s="17"/>
      <c r="S14" s="17">
        <v>0.11517361271903399</v>
      </c>
      <c r="T14" s="17">
        <v>8.2604015390072505E-2</v>
      </c>
      <c r="U14" s="17">
        <v>0.116728241269552</v>
      </c>
      <c r="V14" s="17">
        <v>0.118417553128317</v>
      </c>
      <c r="W14" s="17">
        <v>6.6894829444436199E-2</v>
      </c>
      <c r="X14" s="17">
        <v>0.121828514080125</v>
      </c>
      <c r="Y14" s="17">
        <v>9.9256942619856903E-2</v>
      </c>
      <c r="Z14" s="17">
        <v>0.10909150101826499</v>
      </c>
      <c r="AA14" s="17">
        <v>0.11148255666090701</v>
      </c>
      <c r="AB14" s="17">
        <v>9.3143046908275601E-2</v>
      </c>
      <c r="AC14" s="17">
        <v>8.5469032181347895E-2</v>
      </c>
      <c r="AD14" s="17">
        <v>6.8629902841448501E-2</v>
      </c>
      <c r="AE14" s="17"/>
      <c r="AF14" s="17">
        <v>0.100997207462347</v>
      </c>
      <c r="AG14" s="17">
        <v>9.9995336876363305E-2</v>
      </c>
      <c r="AH14" s="17">
        <v>0.108238482546073</v>
      </c>
      <c r="AI14" s="17"/>
      <c r="AJ14" s="17">
        <v>0.11259898831449699</v>
      </c>
      <c r="AK14" s="17">
        <v>9.4059061001095498E-2</v>
      </c>
      <c r="AL14" s="17">
        <v>0.104855957047524</v>
      </c>
      <c r="AM14" s="17">
        <v>5.1968064228923701E-2</v>
      </c>
      <c r="AN14" s="17">
        <v>8.9874009901806606E-2</v>
      </c>
    </row>
    <row r="15" spans="2:40" x14ac:dyDescent="0.25">
      <c r="B15" s="18" t="s">
        <v>114</v>
      </c>
      <c r="C15" s="17">
        <v>7.4489535027241802E-2</v>
      </c>
      <c r="D15" s="17">
        <v>7.0151136140806397E-2</v>
      </c>
      <c r="E15" s="17">
        <v>7.9095419527452193E-2</v>
      </c>
      <c r="F15" s="17"/>
      <c r="G15" s="17">
        <v>9.0780816185867502E-2</v>
      </c>
      <c r="H15" s="17">
        <v>9.4850102348780801E-2</v>
      </c>
      <c r="I15" s="17">
        <v>9.0629305127297694E-2</v>
      </c>
      <c r="J15" s="17">
        <v>6.6369571010908998E-2</v>
      </c>
      <c r="K15" s="17">
        <v>5.0250130005333203E-2</v>
      </c>
      <c r="L15" s="17">
        <v>5.6814370192336199E-2</v>
      </c>
      <c r="M15" s="17"/>
      <c r="N15" s="17">
        <v>8.9552031601125195E-2</v>
      </c>
      <c r="O15" s="17">
        <v>7.26584465484892E-2</v>
      </c>
      <c r="P15" s="17">
        <v>8.7464678268715706E-2</v>
      </c>
      <c r="Q15" s="17">
        <v>4.9797453407042398E-2</v>
      </c>
      <c r="R15" s="17"/>
      <c r="S15" s="17">
        <v>7.2231231247243094E-2</v>
      </c>
      <c r="T15" s="17">
        <v>9.1204541935150402E-2</v>
      </c>
      <c r="U15" s="17">
        <v>6.2342465637842098E-2</v>
      </c>
      <c r="V15" s="17">
        <v>4.7541052669488597E-2</v>
      </c>
      <c r="W15" s="17">
        <v>4.3746576262636901E-2</v>
      </c>
      <c r="X15" s="17">
        <v>6.9798560771154997E-2</v>
      </c>
      <c r="Y15" s="17">
        <v>0.110837054663422</v>
      </c>
      <c r="Z15" s="17">
        <v>0.14744494307655601</v>
      </c>
      <c r="AA15" s="17">
        <v>5.2908394554642503E-2</v>
      </c>
      <c r="AB15" s="17">
        <v>7.6925262165283004E-2</v>
      </c>
      <c r="AC15" s="17">
        <v>5.9532198325421198E-2</v>
      </c>
      <c r="AD15" s="17">
        <v>0.114901927523948</v>
      </c>
      <c r="AE15" s="17"/>
      <c r="AF15" s="17">
        <v>6.7924868383886103E-2</v>
      </c>
      <c r="AG15" s="17">
        <v>8.2531913416694996E-2</v>
      </c>
      <c r="AH15" s="17">
        <v>7.4045550260748896E-2</v>
      </c>
      <c r="AI15" s="17"/>
      <c r="AJ15" s="17">
        <v>6.9014515128677595E-2</v>
      </c>
      <c r="AK15" s="17">
        <v>8.4502349527437196E-2</v>
      </c>
      <c r="AL15" s="17">
        <v>5.7422129047394098E-2</v>
      </c>
      <c r="AM15" s="17">
        <v>4.6488615930490203E-2</v>
      </c>
      <c r="AN15" s="17">
        <v>7.3519896028856502E-2</v>
      </c>
    </row>
    <row r="16" spans="2:40" x14ac:dyDescent="0.25">
      <c r="B16" s="18" t="s">
        <v>115</v>
      </c>
      <c r="C16" s="17">
        <v>4.9873416589352897E-2</v>
      </c>
      <c r="D16" s="17">
        <v>4.8792882164408198E-2</v>
      </c>
      <c r="E16" s="17">
        <v>5.1174816212067799E-2</v>
      </c>
      <c r="F16" s="17"/>
      <c r="G16" s="17">
        <v>4.5056787259788303E-2</v>
      </c>
      <c r="H16" s="17">
        <v>4.87305298356226E-2</v>
      </c>
      <c r="I16" s="17">
        <v>8.3328321489105905E-2</v>
      </c>
      <c r="J16" s="17">
        <v>5.3739094620053302E-2</v>
      </c>
      <c r="K16" s="17">
        <v>5.5893668895336E-2</v>
      </c>
      <c r="L16" s="17">
        <v>1.9501079433413799E-2</v>
      </c>
      <c r="M16" s="17"/>
      <c r="N16" s="17">
        <v>3.8383327253574399E-2</v>
      </c>
      <c r="O16" s="17">
        <v>4.2475474955375299E-2</v>
      </c>
      <c r="P16" s="17">
        <v>5.8175251563137201E-2</v>
      </c>
      <c r="Q16" s="17">
        <v>6.1260966744769697E-2</v>
      </c>
      <c r="R16" s="17"/>
      <c r="S16" s="17">
        <v>4.5774827353742102E-2</v>
      </c>
      <c r="T16" s="17">
        <v>3.7516259702826502E-2</v>
      </c>
      <c r="U16" s="17">
        <v>5.2322837517041698E-2</v>
      </c>
      <c r="V16" s="17">
        <v>7.7913386715226393E-2</v>
      </c>
      <c r="W16" s="17">
        <v>3.78724426153597E-2</v>
      </c>
      <c r="X16" s="17">
        <v>2.19171079432358E-2</v>
      </c>
      <c r="Y16" s="17">
        <v>5.76816941448446E-2</v>
      </c>
      <c r="Z16" s="17">
        <v>5.0297960229211201E-2</v>
      </c>
      <c r="AA16" s="17">
        <v>5.2175400334303401E-2</v>
      </c>
      <c r="AB16" s="17">
        <v>5.7891068999100799E-2</v>
      </c>
      <c r="AC16" s="17">
        <v>6.0188898049894898E-2</v>
      </c>
      <c r="AD16" s="17">
        <v>7.2926260575371105E-2</v>
      </c>
      <c r="AE16" s="17"/>
      <c r="AF16" s="17">
        <v>5.5876676856179003E-2</v>
      </c>
      <c r="AG16" s="17">
        <v>4.77273981315866E-2</v>
      </c>
      <c r="AH16" s="17">
        <v>4.58666936516944E-2</v>
      </c>
      <c r="AI16" s="17"/>
      <c r="AJ16" s="17">
        <v>5.14375854719408E-2</v>
      </c>
      <c r="AK16" s="17">
        <v>5.1878325088328098E-2</v>
      </c>
      <c r="AL16" s="17">
        <v>2.29936568086118E-2</v>
      </c>
      <c r="AM16" s="17">
        <v>4.73882127668524E-2</v>
      </c>
      <c r="AN16" s="17">
        <v>2.7965804057375001E-2</v>
      </c>
    </row>
    <row r="17" spans="2:40" x14ac:dyDescent="0.25">
      <c r="B17" s="18" t="s">
        <v>116</v>
      </c>
      <c r="C17" s="17">
        <v>5.2096528882375197E-2</v>
      </c>
      <c r="D17" s="17">
        <v>3.5537557519542497E-2</v>
      </c>
      <c r="E17" s="17">
        <v>6.8532854973348295E-2</v>
      </c>
      <c r="F17" s="17"/>
      <c r="G17" s="17">
        <v>3.8381686577187803E-2</v>
      </c>
      <c r="H17" s="17">
        <v>8.5342086815582197E-2</v>
      </c>
      <c r="I17" s="17">
        <v>6.3648991284444595E-2</v>
      </c>
      <c r="J17" s="17">
        <v>7.0643318369874197E-2</v>
      </c>
      <c r="K17" s="17">
        <v>4.0551076649204203E-2</v>
      </c>
      <c r="L17" s="17">
        <v>1.7370106551378099E-2</v>
      </c>
      <c r="M17" s="17"/>
      <c r="N17" s="17">
        <v>6.5451731577183606E-2</v>
      </c>
      <c r="O17" s="17">
        <v>4.91937463513979E-2</v>
      </c>
      <c r="P17" s="17">
        <v>3.37884342950064E-2</v>
      </c>
      <c r="Q17" s="17">
        <v>5.7526270826506999E-2</v>
      </c>
      <c r="R17" s="17"/>
      <c r="S17" s="17">
        <v>3.1592820988267198E-2</v>
      </c>
      <c r="T17" s="17">
        <v>4.5891672547281097E-2</v>
      </c>
      <c r="U17" s="17">
        <v>4.1609854712195901E-2</v>
      </c>
      <c r="V17" s="17">
        <v>8.0982560430123501E-2</v>
      </c>
      <c r="W17" s="17">
        <v>9.0124662595198302E-2</v>
      </c>
      <c r="X17" s="17">
        <v>5.5719072017173403E-2</v>
      </c>
      <c r="Y17" s="17">
        <v>3.8991043301981297E-2</v>
      </c>
      <c r="Z17" s="17">
        <v>0.106118046695129</v>
      </c>
      <c r="AA17" s="17">
        <v>7.1811354247972706E-2</v>
      </c>
      <c r="AB17" s="17">
        <v>2.2015586099157901E-2</v>
      </c>
      <c r="AC17" s="17">
        <v>5.0569864218100898E-2</v>
      </c>
      <c r="AD17" s="17">
        <v>0</v>
      </c>
      <c r="AE17" s="17"/>
      <c r="AF17" s="17">
        <v>4.5757562992243997E-2</v>
      </c>
      <c r="AG17" s="17">
        <v>6.1118821863832197E-2</v>
      </c>
      <c r="AH17" s="17">
        <v>4.0931157631551099E-2</v>
      </c>
      <c r="AI17" s="17"/>
      <c r="AJ17" s="17">
        <v>3.6695582689562301E-2</v>
      </c>
      <c r="AK17" s="17">
        <v>7.0615126227886002E-2</v>
      </c>
      <c r="AL17" s="17">
        <v>7.2408889067736099E-2</v>
      </c>
      <c r="AM17" s="17">
        <v>0</v>
      </c>
      <c r="AN17" s="17">
        <v>6.7026967459479295E-2</v>
      </c>
    </row>
    <row r="18" spans="2:40" x14ac:dyDescent="0.25">
      <c r="B18" s="18" t="s">
        <v>117</v>
      </c>
      <c r="C18" s="17">
        <v>2.8093751546019601E-2</v>
      </c>
      <c r="D18" s="17">
        <v>2.62057217202845E-2</v>
      </c>
      <c r="E18" s="17">
        <v>2.90928995061818E-2</v>
      </c>
      <c r="F18" s="17"/>
      <c r="G18" s="17">
        <v>4.97667660324497E-2</v>
      </c>
      <c r="H18" s="17">
        <v>3.2998520643927297E-2</v>
      </c>
      <c r="I18" s="17">
        <v>3.7885020709238798E-2</v>
      </c>
      <c r="J18" s="17">
        <v>2.35299195418417E-2</v>
      </c>
      <c r="K18" s="17">
        <v>6.2338443458433302E-3</v>
      </c>
      <c r="L18" s="17">
        <v>2.0096557844992799E-2</v>
      </c>
      <c r="M18" s="17"/>
      <c r="N18" s="17">
        <v>2.5029649341017601E-2</v>
      </c>
      <c r="O18" s="17">
        <v>3.3066680936264498E-2</v>
      </c>
      <c r="P18" s="17">
        <v>3.0676341542836001E-2</v>
      </c>
      <c r="Q18" s="17">
        <v>2.43577299380804E-2</v>
      </c>
      <c r="R18" s="17"/>
      <c r="S18" s="17">
        <v>2.6747643448947499E-2</v>
      </c>
      <c r="T18" s="17">
        <v>1.7404995040496501E-2</v>
      </c>
      <c r="U18" s="17">
        <v>3.0383856344750399E-2</v>
      </c>
      <c r="V18" s="17">
        <v>4.0853084018038097E-2</v>
      </c>
      <c r="W18" s="17">
        <v>3.1592334714701499E-2</v>
      </c>
      <c r="X18" s="17">
        <v>3.4572636100233103E-2</v>
      </c>
      <c r="Y18" s="17">
        <v>2.9443046150741399E-2</v>
      </c>
      <c r="Z18" s="17">
        <v>0</v>
      </c>
      <c r="AA18" s="17">
        <v>3.00570225142484E-2</v>
      </c>
      <c r="AB18" s="17">
        <v>3.80161217099724E-2</v>
      </c>
      <c r="AC18" s="17">
        <v>2.0340422754957999E-2</v>
      </c>
      <c r="AD18" s="17">
        <v>1.8412312846384699E-2</v>
      </c>
      <c r="AE18" s="17"/>
      <c r="AF18" s="17">
        <v>2.01657220360313E-2</v>
      </c>
      <c r="AG18" s="17">
        <v>3.5678281743739999E-2</v>
      </c>
      <c r="AH18" s="17">
        <v>1.8482403895128001E-2</v>
      </c>
      <c r="AI18" s="17"/>
      <c r="AJ18" s="17">
        <v>2.1278951019434202E-2</v>
      </c>
      <c r="AK18" s="17">
        <v>4.1213466850073099E-2</v>
      </c>
      <c r="AL18" s="17">
        <v>1.81092102592883E-2</v>
      </c>
      <c r="AM18" s="17">
        <v>2.70907333451154E-2</v>
      </c>
      <c r="AN18" s="17">
        <v>1.5095280433368601E-2</v>
      </c>
    </row>
    <row r="19" spans="2:40" x14ac:dyDescent="0.25">
      <c r="B19" s="18" t="s">
        <v>118</v>
      </c>
      <c r="C19" s="17">
        <v>2.4310216274609098E-2</v>
      </c>
      <c r="D19" s="17">
        <v>2.67628851765567E-2</v>
      </c>
      <c r="E19" s="17">
        <v>2.2033433400137099E-2</v>
      </c>
      <c r="F19" s="17"/>
      <c r="G19" s="17">
        <v>2.73210939953576E-2</v>
      </c>
      <c r="H19" s="17">
        <v>3.57134901452291E-2</v>
      </c>
      <c r="I19" s="17">
        <v>3.0648547520323199E-2</v>
      </c>
      <c r="J19" s="17">
        <v>2.4686381263669298E-2</v>
      </c>
      <c r="K19" s="17">
        <v>1.9402843838915499E-2</v>
      </c>
      <c r="L19" s="17">
        <v>1.08376291479445E-2</v>
      </c>
      <c r="M19" s="17"/>
      <c r="N19" s="17">
        <v>3.01176394729692E-2</v>
      </c>
      <c r="O19" s="17">
        <v>2.23722243758834E-2</v>
      </c>
      <c r="P19" s="17">
        <v>1.94801713205928E-2</v>
      </c>
      <c r="Q19" s="17">
        <v>2.4645075174144299E-2</v>
      </c>
      <c r="R19" s="17"/>
      <c r="S19" s="17">
        <v>3.5769775743409997E-2</v>
      </c>
      <c r="T19" s="17">
        <v>1.7837315707555802E-2</v>
      </c>
      <c r="U19" s="17">
        <v>2.42968460873451E-2</v>
      </c>
      <c r="V19" s="17">
        <v>4.5367649261143797E-2</v>
      </c>
      <c r="W19" s="17">
        <v>1.4216848330449301E-2</v>
      </c>
      <c r="X19" s="17">
        <v>2.2024073445637098E-2</v>
      </c>
      <c r="Y19" s="17">
        <v>5.5353396285977097E-3</v>
      </c>
      <c r="Z19" s="17">
        <v>0</v>
      </c>
      <c r="AA19" s="17">
        <v>2.91355814806483E-2</v>
      </c>
      <c r="AB19" s="17">
        <v>3.5434588738709201E-2</v>
      </c>
      <c r="AC19" s="17">
        <v>2.2739990917262899E-2</v>
      </c>
      <c r="AD19" s="17">
        <v>0</v>
      </c>
      <c r="AE19" s="17"/>
      <c r="AF19" s="17">
        <v>1.9503771590623002E-2</v>
      </c>
      <c r="AG19" s="17">
        <v>2.3641093944982702E-2</v>
      </c>
      <c r="AH19" s="17">
        <v>3.9852323556783399E-2</v>
      </c>
      <c r="AI19" s="17"/>
      <c r="AJ19" s="17">
        <v>1.91603746424997E-2</v>
      </c>
      <c r="AK19" s="17">
        <v>2.2648711264925899E-2</v>
      </c>
      <c r="AL19" s="17">
        <v>1.9636949811716198E-2</v>
      </c>
      <c r="AM19" s="17">
        <v>3.8392027676325699E-2</v>
      </c>
      <c r="AN19" s="17">
        <v>3.7355280036106497E-2</v>
      </c>
    </row>
    <row r="20" spans="2:40" x14ac:dyDescent="0.25">
      <c r="B20" s="18" t="s">
        <v>119</v>
      </c>
      <c r="C20" s="17">
        <v>1.3612202628787399E-2</v>
      </c>
      <c r="D20" s="17">
        <v>1.3115056954101E-2</v>
      </c>
      <c r="E20" s="17">
        <v>1.32640993134816E-2</v>
      </c>
      <c r="F20" s="17"/>
      <c r="G20" s="17">
        <v>1.510738067886E-2</v>
      </c>
      <c r="H20" s="17">
        <v>1.10893346336526E-2</v>
      </c>
      <c r="I20" s="17">
        <v>2.7239991221646699E-2</v>
      </c>
      <c r="J20" s="17">
        <v>1.85021099432091E-2</v>
      </c>
      <c r="K20" s="17">
        <v>0</v>
      </c>
      <c r="L20" s="17">
        <v>8.7205543569593806E-3</v>
      </c>
      <c r="M20" s="17"/>
      <c r="N20" s="17">
        <v>1.0310458013106399E-2</v>
      </c>
      <c r="O20" s="17">
        <v>1.1013847983229699E-2</v>
      </c>
      <c r="P20" s="17">
        <v>9.90511145421249E-3</v>
      </c>
      <c r="Q20" s="17">
        <v>2.3313595524819201E-2</v>
      </c>
      <c r="R20" s="17"/>
      <c r="S20" s="17">
        <v>1.8241287995839399E-2</v>
      </c>
      <c r="T20" s="17">
        <v>1.9513721332349299E-2</v>
      </c>
      <c r="U20" s="17">
        <v>0</v>
      </c>
      <c r="V20" s="17">
        <v>1.17786332206127E-2</v>
      </c>
      <c r="W20" s="17">
        <v>6.7546909419050902E-3</v>
      </c>
      <c r="X20" s="17">
        <v>2.0688171140214599E-2</v>
      </c>
      <c r="Y20" s="17">
        <v>0</v>
      </c>
      <c r="Z20" s="17">
        <v>0</v>
      </c>
      <c r="AA20" s="17">
        <v>7.9802457568354697E-3</v>
      </c>
      <c r="AB20" s="17">
        <v>2.43027810411683E-2</v>
      </c>
      <c r="AC20" s="17">
        <v>8.9858669727881594E-3</v>
      </c>
      <c r="AD20" s="17">
        <v>5.3916572804747098E-2</v>
      </c>
      <c r="AE20" s="17"/>
      <c r="AF20" s="17">
        <v>1.09311406575555E-2</v>
      </c>
      <c r="AG20" s="17">
        <v>1.3959125714278601E-2</v>
      </c>
      <c r="AH20" s="17">
        <v>9.6881230146323508E-3</v>
      </c>
      <c r="AI20" s="17"/>
      <c r="AJ20" s="17">
        <v>7.9005254403448806E-3</v>
      </c>
      <c r="AK20" s="17">
        <v>2.22436486911845E-2</v>
      </c>
      <c r="AL20" s="17">
        <v>5.8365949688380797E-3</v>
      </c>
      <c r="AM20" s="17">
        <v>0</v>
      </c>
      <c r="AN20" s="17">
        <v>1.8963929868204998E-2</v>
      </c>
    </row>
    <row r="21" spans="2:40" x14ac:dyDescent="0.25">
      <c r="B21" s="18" t="s">
        <v>120</v>
      </c>
      <c r="C21" s="17">
        <v>1.3822785062084401E-2</v>
      </c>
      <c r="D21" s="17">
        <v>1.5938083904169498E-2</v>
      </c>
      <c r="E21" s="17">
        <v>1.0781403406954399E-2</v>
      </c>
      <c r="F21" s="17"/>
      <c r="G21" s="17">
        <v>7.8149040599523097E-3</v>
      </c>
      <c r="H21" s="17">
        <v>1.43450436343639E-2</v>
      </c>
      <c r="I21" s="17">
        <v>2.7981861617304499E-2</v>
      </c>
      <c r="J21" s="17">
        <v>1.5780155267230599E-2</v>
      </c>
      <c r="K21" s="17">
        <v>2.0133933095609301E-2</v>
      </c>
      <c r="L21" s="17">
        <v>0</v>
      </c>
      <c r="M21" s="17"/>
      <c r="N21" s="17">
        <v>1.04280231093278E-2</v>
      </c>
      <c r="O21" s="17">
        <v>1.33889857366106E-2</v>
      </c>
      <c r="P21" s="17">
        <v>1.7700592765611801E-2</v>
      </c>
      <c r="Q21" s="17">
        <v>1.47176495305948E-2</v>
      </c>
      <c r="R21" s="17"/>
      <c r="S21" s="17">
        <v>1.8521434428074801E-2</v>
      </c>
      <c r="T21" s="17">
        <v>8.2243710422389496E-3</v>
      </c>
      <c r="U21" s="17">
        <v>2.1163730585577301E-2</v>
      </c>
      <c r="V21" s="17">
        <v>5.48874552345278E-3</v>
      </c>
      <c r="W21" s="17">
        <v>1.6119685118460899E-2</v>
      </c>
      <c r="X21" s="17">
        <v>2.1988415943295699E-2</v>
      </c>
      <c r="Y21" s="17">
        <v>5.0910290218743803E-3</v>
      </c>
      <c r="Z21" s="17">
        <v>1.2504535362394899E-2</v>
      </c>
      <c r="AA21" s="17">
        <v>1.31697454898001E-2</v>
      </c>
      <c r="AB21" s="17">
        <v>1.12697108769914E-2</v>
      </c>
      <c r="AC21" s="17">
        <v>2.9809905539471899E-2</v>
      </c>
      <c r="AD21" s="17">
        <v>0</v>
      </c>
      <c r="AE21" s="17"/>
      <c r="AF21" s="17">
        <v>1.3430868909167001E-2</v>
      </c>
      <c r="AG21" s="17">
        <v>1.7491151822891501E-2</v>
      </c>
      <c r="AH21" s="17">
        <v>0</v>
      </c>
      <c r="AI21" s="17"/>
      <c r="AJ21" s="17">
        <v>1.19767981333012E-2</v>
      </c>
      <c r="AK21" s="17">
        <v>2.5369929042647898E-2</v>
      </c>
      <c r="AL21" s="17">
        <v>1.2831995395964199E-2</v>
      </c>
      <c r="AM21" s="17">
        <v>0</v>
      </c>
      <c r="AN21" s="17">
        <v>4.9466901066765002E-3</v>
      </c>
    </row>
    <row r="22" spans="2:40" x14ac:dyDescent="0.25">
      <c r="B22" s="18" t="s">
        <v>64</v>
      </c>
      <c r="C22" s="19">
        <v>0.31721181979601998</v>
      </c>
      <c r="D22" s="19">
        <v>0.23809025776896001</v>
      </c>
      <c r="E22" s="19">
        <v>0.39408648035007299</v>
      </c>
      <c r="F22" s="19"/>
      <c r="G22" s="19">
        <v>0.16799754574529599</v>
      </c>
      <c r="H22" s="19">
        <v>0.199032859648756</v>
      </c>
      <c r="I22" s="19">
        <v>0.26655872717183998</v>
      </c>
      <c r="J22" s="19">
        <v>0.36300108472495801</v>
      </c>
      <c r="K22" s="19">
        <v>0.40270980683624202</v>
      </c>
      <c r="L22" s="19">
        <v>0.45938539817344198</v>
      </c>
      <c r="M22" s="19"/>
      <c r="N22" s="19">
        <v>0.26089804842319297</v>
      </c>
      <c r="O22" s="19">
        <v>0.31301623118226601</v>
      </c>
      <c r="P22" s="19">
        <v>0.29657169179083498</v>
      </c>
      <c r="Q22" s="19">
        <v>0.39711853179094603</v>
      </c>
      <c r="R22" s="19"/>
      <c r="S22" s="19">
        <v>0.27734032739105402</v>
      </c>
      <c r="T22" s="19">
        <v>0.28537399944196801</v>
      </c>
      <c r="U22" s="19">
        <v>0.37980266201457202</v>
      </c>
      <c r="V22" s="19">
        <v>0.30367162002183701</v>
      </c>
      <c r="W22" s="19">
        <v>0.33944420820856303</v>
      </c>
      <c r="X22" s="19">
        <v>0.33625027708243799</v>
      </c>
      <c r="Y22" s="19">
        <v>0.338012388976836</v>
      </c>
      <c r="Z22" s="19">
        <v>0.30505267525777502</v>
      </c>
      <c r="AA22" s="19">
        <v>0.28102934923257</v>
      </c>
      <c r="AB22" s="19">
        <v>0.34662091518460197</v>
      </c>
      <c r="AC22" s="19">
        <v>0.36998465207490699</v>
      </c>
      <c r="AD22" s="19">
        <v>0.32286457194276802</v>
      </c>
      <c r="AE22" s="19"/>
      <c r="AF22" s="19">
        <v>0.34937067890149898</v>
      </c>
      <c r="AG22" s="19">
        <v>0.27008324079219398</v>
      </c>
      <c r="AH22" s="19">
        <v>0.404864539118997</v>
      </c>
      <c r="AI22" s="19"/>
      <c r="AJ22" s="19">
        <v>0.33617724697802798</v>
      </c>
      <c r="AK22" s="19">
        <v>0.26051248949377698</v>
      </c>
      <c r="AL22" s="19">
        <v>0.28595305151563899</v>
      </c>
      <c r="AM22" s="19">
        <v>0.39679283393071801</v>
      </c>
      <c r="AN22" s="19">
        <v>0.420242402104754</v>
      </c>
    </row>
    <row r="23" spans="2:40" x14ac:dyDescent="0.25">
      <c r="B23" s="16"/>
    </row>
    <row r="24" spans="2:40" x14ac:dyDescent="0.25">
      <c r="B24" t="s">
        <v>67</v>
      </c>
    </row>
    <row r="25" spans="2:40" x14ac:dyDescent="0.25">
      <c r="B25" t="s">
        <v>68</v>
      </c>
    </row>
    <row r="27" spans="2:40" x14ac:dyDescent="0.25">
      <c r="B27"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AN16"/>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123</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2012</v>
      </c>
      <c r="D7" s="10">
        <v>975</v>
      </c>
      <c r="E7" s="10">
        <v>1032</v>
      </c>
      <c r="F7" s="10"/>
      <c r="G7" s="10">
        <v>273</v>
      </c>
      <c r="H7" s="10">
        <v>338</v>
      </c>
      <c r="I7" s="10">
        <v>319</v>
      </c>
      <c r="J7" s="10">
        <v>315</v>
      </c>
      <c r="K7" s="10">
        <v>303</v>
      </c>
      <c r="L7" s="10">
        <v>464</v>
      </c>
      <c r="M7" s="10"/>
      <c r="N7" s="10">
        <v>579</v>
      </c>
      <c r="O7" s="10">
        <v>546</v>
      </c>
      <c r="P7" s="10">
        <v>406</v>
      </c>
      <c r="Q7" s="10">
        <v>474</v>
      </c>
      <c r="R7" s="10"/>
      <c r="S7" s="10">
        <v>276</v>
      </c>
      <c r="T7" s="10">
        <v>270</v>
      </c>
      <c r="U7" s="10">
        <v>166</v>
      </c>
      <c r="V7" s="10">
        <v>168</v>
      </c>
      <c r="W7" s="10">
        <v>133</v>
      </c>
      <c r="X7" s="10">
        <v>182</v>
      </c>
      <c r="Y7" s="10">
        <v>164</v>
      </c>
      <c r="Z7" s="10">
        <v>84</v>
      </c>
      <c r="AA7" s="10">
        <v>232</v>
      </c>
      <c r="AB7" s="10">
        <v>188</v>
      </c>
      <c r="AC7" s="10">
        <v>103</v>
      </c>
      <c r="AD7" s="10">
        <v>46</v>
      </c>
      <c r="AE7" s="10"/>
      <c r="AF7" s="10">
        <v>773</v>
      </c>
      <c r="AG7" s="10">
        <v>894</v>
      </c>
      <c r="AH7" s="10">
        <v>216</v>
      </c>
      <c r="AI7" s="10"/>
      <c r="AJ7" s="10">
        <v>766</v>
      </c>
      <c r="AK7" s="10">
        <v>582</v>
      </c>
      <c r="AL7" s="10">
        <v>165</v>
      </c>
      <c r="AM7" s="10">
        <v>38</v>
      </c>
      <c r="AN7" s="10">
        <v>203</v>
      </c>
    </row>
    <row r="8" spans="2:40" ht="30" customHeight="1" x14ac:dyDescent="0.25">
      <c r="B8" s="11" t="s">
        <v>20</v>
      </c>
      <c r="C8" s="11">
        <v>2012</v>
      </c>
      <c r="D8" s="11">
        <v>992</v>
      </c>
      <c r="E8" s="11">
        <v>1015</v>
      </c>
      <c r="F8" s="11"/>
      <c r="G8" s="11">
        <v>280</v>
      </c>
      <c r="H8" s="11">
        <v>342</v>
      </c>
      <c r="I8" s="11">
        <v>343</v>
      </c>
      <c r="J8" s="11">
        <v>343</v>
      </c>
      <c r="K8" s="11">
        <v>283</v>
      </c>
      <c r="L8" s="11">
        <v>420</v>
      </c>
      <c r="M8" s="11"/>
      <c r="N8" s="11">
        <v>541</v>
      </c>
      <c r="O8" s="11">
        <v>521</v>
      </c>
      <c r="P8" s="11">
        <v>441</v>
      </c>
      <c r="Q8" s="11">
        <v>502</v>
      </c>
      <c r="R8" s="11"/>
      <c r="S8" s="11">
        <v>282</v>
      </c>
      <c r="T8" s="11">
        <v>262</v>
      </c>
      <c r="U8" s="11">
        <v>161</v>
      </c>
      <c r="V8" s="11">
        <v>181</v>
      </c>
      <c r="W8" s="11">
        <v>141</v>
      </c>
      <c r="X8" s="11">
        <v>181</v>
      </c>
      <c r="Y8" s="11">
        <v>161</v>
      </c>
      <c r="Z8" s="11">
        <v>80</v>
      </c>
      <c r="AA8" s="11">
        <v>221</v>
      </c>
      <c r="AB8" s="11">
        <v>181</v>
      </c>
      <c r="AC8" s="11">
        <v>101</v>
      </c>
      <c r="AD8" s="11">
        <v>60</v>
      </c>
      <c r="AE8" s="11"/>
      <c r="AF8" s="11">
        <v>773</v>
      </c>
      <c r="AG8" s="11">
        <v>887</v>
      </c>
      <c r="AH8" s="11">
        <v>220</v>
      </c>
      <c r="AI8" s="11"/>
      <c r="AJ8" s="11">
        <v>755</v>
      </c>
      <c r="AK8" s="11">
        <v>583</v>
      </c>
      <c r="AL8" s="11">
        <v>160</v>
      </c>
      <c r="AM8" s="11">
        <v>39</v>
      </c>
      <c r="AN8" s="11">
        <v>209</v>
      </c>
    </row>
    <row r="9" spans="2:40" x14ac:dyDescent="0.25">
      <c r="B9" s="18" t="s">
        <v>82</v>
      </c>
      <c r="C9" s="17">
        <v>0.81854754150597098</v>
      </c>
      <c r="D9" s="17">
        <v>0.80350208245091104</v>
      </c>
      <c r="E9" s="17">
        <v>0.83435203168564398</v>
      </c>
      <c r="F9" s="17"/>
      <c r="G9" s="17">
        <v>0.71556595460594696</v>
      </c>
      <c r="H9" s="17">
        <v>0.725188523863041</v>
      </c>
      <c r="I9" s="17">
        <v>0.84217581578632295</v>
      </c>
      <c r="J9" s="17">
        <v>0.87440972816089402</v>
      </c>
      <c r="K9" s="17">
        <v>0.90274091486526997</v>
      </c>
      <c r="L9" s="17">
        <v>0.84170157832155801</v>
      </c>
      <c r="M9" s="17"/>
      <c r="N9" s="17">
        <v>0.85865881808354305</v>
      </c>
      <c r="O9" s="17">
        <v>0.85879818303306599</v>
      </c>
      <c r="P9" s="17">
        <v>0.78052362665424102</v>
      </c>
      <c r="Q9" s="17">
        <v>0.76441924345033696</v>
      </c>
      <c r="R9" s="17"/>
      <c r="S9" s="17">
        <v>0.79059734333479503</v>
      </c>
      <c r="T9" s="17">
        <v>0.83589253194529001</v>
      </c>
      <c r="U9" s="17">
        <v>0.84859127826754599</v>
      </c>
      <c r="V9" s="17">
        <v>0.80180151465218796</v>
      </c>
      <c r="W9" s="17">
        <v>0.85425220253510403</v>
      </c>
      <c r="X9" s="17">
        <v>0.79431702964024498</v>
      </c>
      <c r="Y9" s="17">
        <v>0.80841678355678004</v>
      </c>
      <c r="Z9" s="17">
        <v>0.81872792729045796</v>
      </c>
      <c r="AA9" s="17">
        <v>0.80242272867893005</v>
      </c>
      <c r="AB9" s="17">
        <v>0.85560470820816104</v>
      </c>
      <c r="AC9" s="17">
        <v>0.73092165496875605</v>
      </c>
      <c r="AD9" s="17">
        <v>0.95526518936078098</v>
      </c>
      <c r="AE9" s="17"/>
      <c r="AF9" s="17">
        <v>0.810778466078516</v>
      </c>
      <c r="AG9" s="17">
        <v>0.83956010518058899</v>
      </c>
      <c r="AH9" s="17">
        <v>0.77889786811254103</v>
      </c>
      <c r="AI9" s="17"/>
      <c r="AJ9" s="17">
        <v>0.84454356607907599</v>
      </c>
      <c r="AK9" s="17">
        <v>0.78007480461063206</v>
      </c>
      <c r="AL9" s="17">
        <v>0.80128092811163698</v>
      </c>
      <c r="AM9" s="17">
        <v>0.787461672287321</v>
      </c>
      <c r="AN9" s="17">
        <v>0.82313134305043101</v>
      </c>
    </row>
    <row r="10" spans="2:40" x14ac:dyDescent="0.25">
      <c r="B10" s="18" t="s">
        <v>83</v>
      </c>
      <c r="C10" s="17">
        <v>0.13961340833333299</v>
      </c>
      <c r="D10" s="17">
        <v>0.15710443302336</v>
      </c>
      <c r="E10" s="17">
        <v>0.122358165203435</v>
      </c>
      <c r="F10" s="17"/>
      <c r="G10" s="17">
        <v>0.20526952967392101</v>
      </c>
      <c r="H10" s="17">
        <v>0.224837400833236</v>
      </c>
      <c r="I10" s="17">
        <v>0.118390870750137</v>
      </c>
      <c r="J10" s="17">
        <v>8.1116337774403996E-2</v>
      </c>
      <c r="K10" s="17">
        <v>8.1045670944186202E-2</v>
      </c>
      <c r="L10" s="17">
        <v>0.13090937575956599</v>
      </c>
      <c r="M10" s="17"/>
      <c r="N10" s="17">
        <v>0.112222003409715</v>
      </c>
      <c r="O10" s="17">
        <v>0.106105909092902</v>
      </c>
      <c r="P10" s="17">
        <v>0.16872268120424699</v>
      </c>
      <c r="Q10" s="17">
        <v>0.180283252337719</v>
      </c>
      <c r="R10" s="17"/>
      <c r="S10" s="17">
        <v>0.15037592382961601</v>
      </c>
      <c r="T10" s="17">
        <v>0.14611911640747399</v>
      </c>
      <c r="U10" s="17">
        <v>0.134327082578965</v>
      </c>
      <c r="V10" s="17">
        <v>0.11551907793183</v>
      </c>
      <c r="W10" s="17">
        <v>0.113622820676299</v>
      </c>
      <c r="X10" s="17">
        <v>0.14911765483967701</v>
      </c>
      <c r="Y10" s="17">
        <v>0.158573546370395</v>
      </c>
      <c r="Z10" s="17">
        <v>0.16890869203178899</v>
      </c>
      <c r="AA10" s="17">
        <v>0.145708765320957</v>
      </c>
      <c r="AB10" s="17">
        <v>0.10892976862079801</v>
      </c>
      <c r="AC10" s="17">
        <v>0.20812944181010501</v>
      </c>
      <c r="AD10" s="17">
        <v>4.4734810639218602E-2</v>
      </c>
      <c r="AE10" s="17"/>
      <c r="AF10" s="17">
        <v>0.16693203403071699</v>
      </c>
      <c r="AG10" s="17">
        <v>0.121203730999597</v>
      </c>
      <c r="AH10" s="17">
        <v>0.150703758075279</v>
      </c>
      <c r="AI10" s="17"/>
      <c r="AJ10" s="17">
        <v>0.13440405509807199</v>
      </c>
      <c r="AK10" s="17">
        <v>0.16884013571498399</v>
      </c>
      <c r="AL10" s="17">
        <v>0.15595184804873199</v>
      </c>
      <c r="AM10" s="17">
        <v>0.136285418141427</v>
      </c>
      <c r="AN10" s="17">
        <v>0.12823817925643899</v>
      </c>
    </row>
    <row r="11" spans="2:40" x14ac:dyDescent="0.25">
      <c r="B11" s="18" t="s">
        <v>122</v>
      </c>
      <c r="C11" s="19">
        <v>4.1839050160696299E-2</v>
      </c>
      <c r="D11" s="19">
        <v>3.9393484525729203E-2</v>
      </c>
      <c r="E11" s="19">
        <v>4.3289803110920497E-2</v>
      </c>
      <c r="F11" s="19"/>
      <c r="G11" s="19">
        <v>7.9164515720132597E-2</v>
      </c>
      <c r="H11" s="19">
        <v>4.9974075303723199E-2</v>
      </c>
      <c r="I11" s="19">
        <v>3.9433313463540703E-2</v>
      </c>
      <c r="J11" s="19">
        <v>4.4473934064701397E-2</v>
      </c>
      <c r="K11" s="19">
        <v>1.62134141905441E-2</v>
      </c>
      <c r="L11" s="19">
        <v>2.7389045918876202E-2</v>
      </c>
      <c r="M11" s="19"/>
      <c r="N11" s="19">
        <v>2.91191785067423E-2</v>
      </c>
      <c r="O11" s="19">
        <v>3.5095907874031801E-2</v>
      </c>
      <c r="P11" s="19">
        <v>5.0753692141512097E-2</v>
      </c>
      <c r="Q11" s="19">
        <v>5.5297504211944001E-2</v>
      </c>
      <c r="R11" s="19"/>
      <c r="S11" s="19">
        <v>5.9026732835588902E-2</v>
      </c>
      <c r="T11" s="19">
        <v>1.79883516472359E-2</v>
      </c>
      <c r="U11" s="19">
        <v>1.7081639153488801E-2</v>
      </c>
      <c r="V11" s="19">
        <v>8.2679407415981093E-2</v>
      </c>
      <c r="W11" s="19">
        <v>3.2124976788597402E-2</v>
      </c>
      <c r="X11" s="19">
        <v>5.6565315520077798E-2</v>
      </c>
      <c r="Y11" s="19">
        <v>3.3009670072824397E-2</v>
      </c>
      <c r="Z11" s="19">
        <v>1.2363380677753199E-2</v>
      </c>
      <c r="AA11" s="19">
        <v>5.1868506000113002E-2</v>
      </c>
      <c r="AB11" s="19">
        <v>3.5465523171040902E-2</v>
      </c>
      <c r="AC11" s="19">
        <v>6.0948903221138703E-2</v>
      </c>
      <c r="AD11" s="19">
        <v>0</v>
      </c>
      <c r="AE11" s="19"/>
      <c r="AF11" s="19">
        <v>2.2289499890767301E-2</v>
      </c>
      <c r="AG11" s="19">
        <v>3.9236163819814103E-2</v>
      </c>
      <c r="AH11" s="19">
        <v>7.0398373812179393E-2</v>
      </c>
      <c r="AI11" s="19"/>
      <c r="AJ11" s="19">
        <v>2.1052378822852401E-2</v>
      </c>
      <c r="AK11" s="19">
        <v>5.1085059674384398E-2</v>
      </c>
      <c r="AL11" s="19">
        <v>4.2767223839631399E-2</v>
      </c>
      <c r="AM11" s="19">
        <v>7.6252909571252206E-2</v>
      </c>
      <c r="AN11" s="19">
        <v>4.8630477693129399E-2</v>
      </c>
    </row>
    <row r="12" spans="2:40" x14ac:dyDescent="0.25">
      <c r="B12" s="16"/>
    </row>
    <row r="13" spans="2:40" x14ac:dyDescent="0.25">
      <c r="B13" t="s">
        <v>67</v>
      </c>
    </row>
    <row r="14" spans="2:40" x14ac:dyDescent="0.25">
      <c r="B14" t="s">
        <v>68</v>
      </c>
    </row>
    <row r="16" spans="2:40" x14ac:dyDescent="0.25">
      <c r="B16"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M16"/>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13" width="20.7109375" customWidth="1"/>
  </cols>
  <sheetData>
    <row r="2" spans="2:13" ht="39.950000000000003" customHeight="1" x14ac:dyDescent="0.25">
      <c r="D2" s="30" t="s">
        <v>137</v>
      </c>
      <c r="E2" s="26"/>
      <c r="F2" s="26"/>
      <c r="G2" s="26"/>
      <c r="H2" s="26"/>
      <c r="I2" s="26"/>
      <c r="J2" s="26"/>
      <c r="K2" s="26"/>
      <c r="L2" s="26"/>
      <c r="M2" s="26"/>
    </row>
    <row r="6" spans="2:13" ht="50.1" customHeight="1" x14ac:dyDescent="0.25">
      <c r="B6" s="23" t="s">
        <v>15</v>
      </c>
      <c r="C6" s="23" t="s">
        <v>124</v>
      </c>
      <c r="D6" s="23" t="s">
        <v>125</v>
      </c>
      <c r="E6" s="23" t="s">
        <v>126</v>
      </c>
      <c r="F6" s="23" t="s">
        <v>127</v>
      </c>
      <c r="G6" s="23" t="s">
        <v>128</v>
      </c>
      <c r="H6" s="23" t="s">
        <v>129</v>
      </c>
      <c r="I6" s="23" t="s">
        <v>130</v>
      </c>
      <c r="J6" s="23" t="s">
        <v>131</v>
      </c>
      <c r="K6" s="23" t="s">
        <v>132</v>
      </c>
      <c r="L6" s="23" t="s">
        <v>133</v>
      </c>
    </row>
    <row r="7" spans="2:13" x14ac:dyDescent="0.25">
      <c r="B7" s="18" t="s">
        <v>134</v>
      </c>
      <c r="C7" s="17">
        <v>0.24738235630008101</v>
      </c>
      <c r="D7" s="17">
        <v>0.33342135081284702</v>
      </c>
      <c r="E7" s="17">
        <v>0.52720672516634104</v>
      </c>
      <c r="F7" s="17">
        <v>0.58048003062918296</v>
      </c>
      <c r="G7" s="17">
        <v>0.769192115327613</v>
      </c>
      <c r="H7" s="17">
        <v>0.84923431652365899</v>
      </c>
      <c r="I7" s="17">
        <v>0.82900443799621404</v>
      </c>
      <c r="J7" s="17">
        <v>0.76740906368782202</v>
      </c>
      <c r="K7" s="17">
        <v>0.68264271277484401</v>
      </c>
      <c r="L7" s="17">
        <v>0.83570038162349003</v>
      </c>
    </row>
    <row r="8" spans="2:13" ht="30" x14ac:dyDescent="0.25">
      <c r="B8" s="18" t="s">
        <v>135</v>
      </c>
      <c r="C8" s="17">
        <v>0.22826810832153299</v>
      </c>
      <c r="D8" s="17">
        <v>0.24286856407454899</v>
      </c>
      <c r="E8" s="17">
        <v>0.256191698342628</v>
      </c>
      <c r="F8" s="17">
        <v>0.26267510502762498</v>
      </c>
      <c r="G8" s="17">
        <v>0.164941902713268</v>
      </c>
      <c r="H8" s="17">
        <v>0.11056576950028001</v>
      </c>
      <c r="I8" s="17">
        <v>0.12152321265107199</v>
      </c>
      <c r="J8" s="17">
        <v>0.15956212706926901</v>
      </c>
      <c r="K8" s="17">
        <v>0.20501502728989299</v>
      </c>
      <c r="L8" s="17">
        <v>0.111743324385949</v>
      </c>
    </row>
    <row r="9" spans="2:13" ht="30" x14ac:dyDescent="0.25">
      <c r="B9" s="18" t="s">
        <v>136</v>
      </c>
      <c r="C9" s="17">
        <v>0.52434953537838602</v>
      </c>
      <c r="D9" s="17">
        <v>0.42371008511260499</v>
      </c>
      <c r="E9" s="17">
        <v>0.21660157649103101</v>
      </c>
      <c r="F9" s="17">
        <v>0.156844864343192</v>
      </c>
      <c r="G9" s="17">
        <v>6.5865981959118802E-2</v>
      </c>
      <c r="H9" s="17">
        <v>4.0199913976060701E-2</v>
      </c>
      <c r="I9" s="17">
        <v>4.9472349352713801E-2</v>
      </c>
      <c r="J9" s="17">
        <v>7.3028809242909096E-2</v>
      </c>
      <c r="K9" s="17">
        <v>0.11234225993526301</v>
      </c>
      <c r="L9" s="17">
        <v>5.2556293990561102E-2</v>
      </c>
    </row>
    <row r="10" spans="2:13" x14ac:dyDescent="0.25">
      <c r="B10" s="16"/>
      <c r="C10" s="16"/>
      <c r="D10" s="16"/>
      <c r="E10" s="16"/>
      <c r="F10" s="16"/>
      <c r="G10" s="16"/>
      <c r="H10" s="16"/>
      <c r="I10" s="16"/>
      <c r="J10" s="16"/>
      <c r="K10" s="16"/>
      <c r="L10" s="16"/>
    </row>
    <row r="11" spans="2:13" x14ac:dyDescent="0.25">
      <c r="B11" t="s">
        <v>67</v>
      </c>
    </row>
    <row r="12" spans="2:13" x14ac:dyDescent="0.25">
      <c r="B12" t="s">
        <v>68</v>
      </c>
    </row>
    <row r="16" spans="2:13" x14ac:dyDescent="0.25">
      <c r="B16" s="8" t="str">
        <f>HYPERLINK("#'Contents'!A1", "Return to Contents")</f>
        <v>Return to Contents</v>
      </c>
    </row>
  </sheetData>
  <mergeCells count="1">
    <mergeCell ref="D2:M2"/>
  </mergeCells>
  <pageMargins left="0.7" right="0.7" top="0.75" bottom="0.75" header="0.3" footer="0.3"/>
  <pageSetup paperSize="9" orientation="portrait" horizontalDpi="300" verticalDpi="30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AN16"/>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138</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2012</v>
      </c>
      <c r="D7" s="10">
        <v>975</v>
      </c>
      <c r="E7" s="10">
        <v>1032</v>
      </c>
      <c r="F7" s="10"/>
      <c r="G7" s="10">
        <v>273</v>
      </c>
      <c r="H7" s="10">
        <v>338</v>
      </c>
      <c r="I7" s="10">
        <v>319</v>
      </c>
      <c r="J7" s="10">
        <v>315</v>
      </c>
      <c r="K7" s="10">
        <v>303</v>
      </c>
      <c r="L7" s="10">
        <v>464</v>
      </c>
      <c r="M7" s="10"/>
      <c r="N7" s="10">
        <v>579</v>
      </c>
      <c r="O7" s="10">
        <v>546</v>
      </c>
      <c r="P7" s="10">
        <v>406</v>
      </c>
      <c r="Q7" s="10">
        <v>474</v>
      </c>
      <c r="R7" s="10"/>
      <c r="S7" s="10">
        <v>276</v>
      </c>
      <c r="T7" s="10">
        <v>270</v>
      </c>
      <c r="U7" s="10">
        <v>166</v>
      </c>
      <c r="V7" s="10">
        <v>168</v>
      </c>
      <c r="W7" s="10">
        <v>133</v>
      </c>
      <c r="X7" s="10">
        <v>182</v>
      </c>
      <c r="Y7" s="10">
        <v>164</v>
      </c>
      <c r="Z7" s="10">
        <v>84</v>
      </c>
      <c r="AA7" s="10">
        <v>232</v>
      </c>
      <c r="AB7" s="10">
        <v>188</v>
      </c>
      <c r="AC7" s="10">
        <v>103</v>
      </c>
      <c r="AD7" s="10">
        <v>46</v>
      </c>
      <c r="AE7" s="10"/>
      <c r="AF7" s="10">
        <v>773</v>
      </c>
      <c r="AG7" s="10">
        <v>894</v>
      </c>
      <c r="AH7" s="10">
        <v>216</v>
      </c>
      <c r="AI7" s="10"/>
      <c r="AJ7" s="10">
        <v>766</v>
      </c>
      <c r="AK7" s="10">
        <v>582</v>
      </c>
      <c r="AL7" s="10">
        <v>165</v>
      </c>
      <c r="AM7" s="10">
        <v>38</v>
      </c>
      <c r="AN7" s="10">
        <v>203</v>
      </c>
    </row>
    <row r="8" spans="2:40" ht="30" customHeight="1" x14ac:dyDescent="0.25">
      <c r="B8" s="11" t="s">
        <v>20</v>
      </c>
      <c r="C8" s="11">
        <v>2012</v>
      </c>
      <c r="D8" s="11">
        <v>992</v>
      </c>
      <c r="E8" s="11">
        <v>1015</v>
      </c>
      <c r="F8" s="11"/>
      <c r="G8" s="11">
        <v>280</v>
      </c>
      <c r="H8" s="11">
        <v>342</v>
      </c>
      <c r="I8" s="11">
        <v>343</v>
      </c>
      <c r="J8" s="11">
        <v>343</v>
      </c>
      <c r="K8" s="11">
        <v>283</v>
      </c>
      <c r="L8" s="11">
        <v>420</v>
      </c>
      <c r="M8" s="11"/>
      <c r="N8" s="11">
        <v>541</v>
      </c>
      <c r="O8" s="11">
        <v>521</v>
      </c>
      <c r="P8" s="11">
        <v>441</v>
      </c>
      <c r="Q8" s="11">
        <v>502</v>
      </c>
      <c r="R8" s="11"/>
      <c r="S8" s="11">
        <v>282</v>
      </c>
      <c r="T8" s="11">
        <v>262</v>
      </c>
      <c r="U8" s="11">
        <v>161</v>
      </c>
      <c r="V8" s="11">
        <v>181</v>
      </c>
      <c r="W8" s="11">
        <v>141</v>
      </c>
      <c r="X8" s="11">
        <v>181</v>
      </c>
      <c r="Y8" s="11">
        <v>161</v>
      </c>
      <c r="Z8" s="11">
        <v>80</v>
      </c>
      <c r="AA8" s="11">
        <v>221</v>
      </c>
      <c r="AB8" s="11">
        <v>181</v>
      </c>
      <c r="AC8" s="11">
        <v>101</v>
      </c>
      <c r="AD8" s="11">
        <v>60</v>
      </c>
      <c r="AE8" s="11"/>
      <c r="AF8" s="11">
        <v>773</v>
      </c>
      <c r="AG8" s="11">
        <v>887</v>
      </c>
      <c r="AH8" s="11">
        <v>220</v>
      </c>
      <c r="AI8" s="11"/>
      <c r="AJ8" s="11">
        <v>755</v>
      </c>
      <c r="AK8" s="11">
        <v>583</v>
      </c>
      <c r="AL8" s="11">
        <v>160</v>
      </c>
      <c r="AM8" s="11">
        <v>39</v>
      </c>
      <c r="AN8" s="11">
        <v>209</v>
      </c>
    </row>
    <row r="9" spans="2:40" x14ac:dyDescent="0.25">
      <c r="B9" s="18" t="s">
        <v>134</v>
      </c>
      <c r="C9" s="17">
        <v>0.24738235630008101</v>
      </c>
      <c r="D9" s="17">
        <v>0.241621007569921</v>
      </c>
      <c r="E9" s="17">
        <v>0.25239373125338299</v>
      </c>
      <c r="F9" s="17"/>
      <c r="G9" s="17">
        <v>0.575957974051166</v>
      </c>
      <c r="H9" s="17">
        <v>0.43099677530827002</v>
      </c>
      <c r="I9" s="17">
        <v>0.27466440599754199</v>
      </c>
      <c r="J9" s="17">
        <v>0.169900396139961</v>
      </c>
      <c r="K9" s="17">
        <v>8.9023748176363104E-2</v>
      </c>
      <c r="L9" s="17">
        <v>2.6301076571882399E-2</v>
      </c>
      <c r="M9" s="17"/>
      <c r="N9" s="17">
        <v>0.19687237194311699</v>
      </c>
      <c r="O9" s="17">
        <v>0.24394072446183401</v>
      </c>
      <c r="P9" s="17">
        <v>0.31944649102426198</v>
      </c>
      <c r="Q9" s="17">
        <v>0.24337679697248199</v>
      </c>
      <c r="R9" s="17"/>
      <c r="S9" s="17">
        <v>0.31006578515642202</v>
      </c>
      <c r="T9" s="17">
        <v>0.26892208474774798</v>
      </c>
      <c r="U9" s="17">
        <v>0.25010180298489598</v>
      </c>
      <c r="V9" s="17">
        <v>0.25789535554413701</v>
      </c>
      <c r="W9" s="17">
        <v>0.229833756733369</v>
      </c>
      <c r="X9" s="17">
        <v>0.274875257205701</v>
      </c>
      <c r="Y9" s="17">
        <v>0.21870922687441099</v>
      </c>
      <c r="Z9" s="17">
        <v>0.18647174078245499</v>
      </c>
      <c r="AA9" s="17">
        <v>0.25622939372129</v>
      </c>
      <c r="AB9" s="17">
        <v>0.20438956689072199</v>
      </c>
      <c r="AC9" s="17">
        <v>0.188883507933539</v>
      </c>
      <c r="AD9" s="17">
        <v>0.13189629364366601</v>
      </c>
      <c r="AE9" s="17"/>
      <c r="AF9" s="17">
        <v>0.18570893690521401</v>
      </c>
      <c r="AG9" s="17">
        <v>0.21751423585767299</v>
      </c>
      <c r="AH9" s="17">
        <v>0.37239825185195802</v>
      </c>
      <c r="AI9" s="17"/>
      <c r="AJ9" s="17">
        <v>0.18555803244430599</v>
      </c>
      <c r="AK9" s="17">
        <v>0.29718696280408202</v>
      </c>
      <c r="AL9" s="17">
        <v>0.168952716011813</v>
      </c>
      <c r="AM9" s="17">
        <v>0.32349789926330902</v>
      </c>
      <c r="AN9" s="17">
        <v>0.322647578142925</v>
      </c>
    </row>
    <row r="10" spans="2:40" ht="30" x14ac:dyDescent="0.25">
      <c r="B10" s="18" t="s">
        <v>135</v>
      </c>
      <c r="C10" s="17">
        <v>0.22826810832153299</v>
      </c>
      <c r="D10" s="17">
        <v>0.242828238229334</v>
      </c>
      <c r="E10" s="17">
        <v>0.214122954326391</v>
      </c>
      <c r="F10" s="17"/>
      <c r="G10" s="17">
        <v>0.31100430750892299</v>
      </c>
      <c r="H10" s="17">
        <v>0.29920001202290403</v>
      </c>
      <c r="I10" s="17">
        <v>0.30522638367876898</v>
      </c>
      <c r="J10" s="17">
        <v>0.25573273030615301</v>
      </c>
      <c r="K10" s="17">
        <v>0.19335141484192001</v>
      </c>
      <c r="L10" s="17">
        <v>5.3598633668476899E-2</v>
      </c>
      <c r="M10" s="17"/>
      <c r="N10" s="17">
        <v>0.18860186606149701</v>
      </c>
      <c r="O10" s="17">
        <v>0.237523418971824</v>
      </c>
      <c r="P10" s="17">
        <v>0.242985874149242</v>
      </c>
      <c r="Q10" s="17">
        <v>0.25166404904286599</v>
      </c>
      <c r="R10" s="17"/>
      <c r="S10" s="17">
        <v>0.29052682833704202</v>
      </c>
      <c r="T10" s="17">
        <v>0.214223449363034</v>
      </c>
      <c r="U10" s="17">
        <v>0.226861856674995</v>
      </c>
      <c r="V10" s="17">
        <v>0.20765742588945099</v>
      </c>
      <c r="W10" s="17">
        <v>0.27260350470408801</v>
      </c>
      <c r="X10" s="17">
        <v>0.209246995217477</v>
      </c>
      <c r="Y10" s="17">
        <v>0.21593997944066501</v>
      </c>
      <c r="Z10" s="17">
        <v>0.29492794062091798</v>
      </c>
      <c r="AA10" s="17">
        <v>0.227110576229655</v>
      </c>
      <c r="AB10" s="17">
        <v>0.169270676709559</v>
      </c>
      <c r="AC10" s="17">
        <v>0.19457066890819699</v>
      </c>
      <c r="AD10" s="17">
        <v>0.19937303194095399</v>
      </c>
      <c r="AE10" s="17"/>
      <c r="AF10" s="17">
        <v>0.203836444371082</v>
      </c>
      <c r="AG10" s="17">
        <v>0.240366294678483</v>
      </c>
      <c r="AH10" s="17">
        <v>0.26438573451272501</v>
      </c>
      <c r="AI10" s="17"/>
      <c r="AJ10" s="17">
        <v>0.190663219969957</v>
      </c>
      <c r="AK10" s="17">
        <v>0.27013050730942401</v>
      </c>
      <c r="AL10" s="17">
        <v>0.233421034678223</v>
      </c>
      <c r="AM10" s="17">
        <v>0.15839748399286099</v>
      </c>
      <c r="AN10" s="17">
        <v>0.24702336663280999</v>
      </c>
    </row>
    <row r="11" spans="2:40" ht="30" x14ac:dyDescent="0.25">
      <c r="B11" s="18" t="s">
        <v>136</v>
      </c>
      <c r="C11" s="19">
        <v>0.52434953537838602</v>
      </c>
      <c r="D11" s="19">
        <v>0.51555075420074503</v>
      </c>
      <c r="E11" s="19">
        <v>0.53348331442022601</v>
      </c>
      <c r="F11" s="19"/>
      <c r="G11" s="19">
        <v>0.11303771843991101</v>
      </c>
      <c r="H11" s="19">
        <v>0.26980321266882601</v>
      </c>
      <c r="I11" s="19">
        <v>0.42010921032368898</v>
      </c>
      <c r="J11" s="19">
        <v>0.57436687355388605</v>
      </c>
      <c r="K11" s="19">
        <v>0.71762483698171697</v>
      </c>
      <c r="L11" s="19">
        <v>0.92010028975964098</v>
      </c>
      <c r="M11" s="19"/>
      <c r="N11" s="19">
        <v>0.614525761995386</v>
      </c>
      <c r="O11" s="19">
        <v>0.51853585656634205</v>
      </c>
      <c r="P11" s="19">
        <v>0.43756763482649702</v>
      </c>
      <c r="Q11" s="19">
        <v>0.50495915398465196</v>
      </c>
      <c r="R11" s="19"/>
      <c r="S11" s="19">
        <v>0.39940738650653701</v>
      </c>
      <c r="T11" s="19">
        <v>0.51685446588921802</v>
      </c>
      <c r="U11" s="19">
        <v>0.52303634034010804</v>
      </c>
      <c r="V11" s="19">
        <v>0.53444721856641098</v>
      </c>
      <c r="W11" s="19">
        <v>0.49756273856254302</v>
      </c>
      <c r="X11" s="19">
        <v>0.51587774757682303</v>
      </c>
      <c r="Y11" s="19">
        <v>0.56535079368492402</v>
      </c>
      <c r="Z11" s="19">
        <v>0.51860031859662703</v>
      </c>
      <c r="AA11" s="19">
        <v>0.51666003004905503</v>
      </c>
      <c r="AB11" s="19">
        <v>0.62633975639971795</v>
      </c>
      <c r="AC11" s="19">
        <v>0.61654582315826501</v>
      </c>
      <c r="AD11" s="19">
        <v>0.66873067441538003</v>
      </c>
      <c r="AE11" s="19"/>
      <c r="AF11" s="19">
        <v>0.61045461872370399</v>
      </c>
      <c r="AG11" s="19">
        <v>0.54211946946384504</v>
      </c>
      <c r="AH11" s="19">
        <v>0.36321601363531703</v>
      </c>
      <c r="AI11" s="19"/>
      <c r="AJ11" s="19">
        <v>0.62377874758573704</v>
      </c>
      <c r="AK11" s="19">
        <v>0.43268252988649503</v>
      </c>
      <c r="AL11" s="19">
        <v>0.597626249309964</v>
      </c>
      <c r="AM11" s="19">
        <v>0.51810461674383002</v>
      </c>
      <c r="AN11" s="19">
        <v>0.43032905522426501</v>
      </c>
    </row>
    <row r="12" spans="2:40" x14ac:dyDescent="0.25">
      <c r="B12" s="16"/>
    </row>
    <row r="13" spans="2:40" x14ac:dyDescent="0.25">
      <c r="B13" t="s">
        <v>67</v>
      </c>
    </row>
    <row r="14" spans="2:40" x14ac:dyDescent="0.25">
      <c r="B14" t="s">
        <v>68</v>
      </c>
    </row>
    <row r="16" spans="2:40" x14ac:dyDescent="0.25">
      <c r="B16"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AN16"/>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139</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2012</v>
      </c>
      <c r="D7" s="10">
        <v>975</v>
      </c>
      <c r="E7" s="10">
        <v>1032</v>
      </c>
      <c r="F7" s="10"/>
      <c r="G7" s="10">
        <v>273</v>
      </c>
      <c r="H7" s="10">
        <v>338</v>
      </c>
      <c r="I7" s="10">
        <v>319</v>
      </c>
      <c r="J7" s="10">
        <v>315</v>
      </c>
      <c r="K7" s="10">
        <v>303</v>
      </c>
      <c r="L7" s="10">
        <v>464</v>
      </c>
      <c r="M7" s="10"/>
      <c r="N7" s="10">
        <v>579</v>
      </c>
      <c r="O7" s="10">
        <v>546</v>
      </c>
      <c r="P7" s="10">
        <v>406</v>
      </c>
      <c r="Q7" s="10">
        <v>474</v>
      </c>
      <c r="R7" s="10"/>
      <c r="S7" s="10">
        <v>276</v>
      </c>
      <c r="T7" s="10">
        <v>270</v>
      </c>
      <c r="U7" s="10">
        <v>166</v>
      </c>
      <c r="V7" s="10">
        <v>168</v>
      </c>
      <c r="W7" s="10">
        <v>133</v>
      </c>
      <c r="X7" s="10">
        <v>182</v>
      </c>
      <c r="Y7" s="10">
        <v>164</v>
      </c>
      <c r="Z7" s="10">
        <v>84</v>
      </c>
      <c r="AA7" s="10">
        <v>232</v>
      </c>
      <c r="AB7" s="10">
        <v>188</v>
      </c>
      <c r="AC7" s="10">
        <v>103</v>
      </c>
      <c r="AD7" s="10">
        <v>46</v>
      </c>
      <c r="AE7" s="10"/>
      <c r="AF7" s="10">
        <v>773</v>
      </c>
      <c r="AG7" s="10">
        <v>894</v>
      </c>
      <c r="AH7" s="10">
        <v>216</v>
      </c>
      <c r="AI7" s="10"/>
      <c r="AJ7" s="10">
        <v>766</v>
      </c>
      <c r="AK7" s="10">
        <v>582</v>
      </c>
      <c r="AL7" s="10">
        <v>165</v>
      </c>
      <c r="AM7" s="10">
        <v>38</v>
      </c>
      <c r="AN7" s="10">
        <v>203</v>
      </c>
    </row>
    <row r="8" spans="2:40" ht="30" customHeight="1" x14ac:dyDescent="0.25">
      <c r="B8" s="11" t="s">
        <v>20</v>
      </c>
      <c r="C8" s="11">
        <v>2012</v>
      </c>
      <c r="D8" s="11">
        <v>992</v>
      </c>
      <c r="E8" s="11">
        <v>1015</v>
      </c>
      <c r="F8" s="11"/>
      <c r="G8" s="11">
        <v>280</v>
      </c>
      <c r="H8" s="11">
        <v>342</v>
      </c>
      <c r="I8" s="11">
        <v>343</v>
      </c>
      <c r="J8" s="11">
        <v>343</v>
      </c>
      <c r="K8" s="11">
        <v>283</v>
      </c>
      <c r="L8" s="11">
        <v>420</v>
      </c>
      <c r="M8" s="11"/>
      <c r="N8" s="11">
        <v>541</v>
      </c>
      <c r="O8" s="11">
        <v>521</v>
      </c>
      <c r="P8" s="11">
        <v>441</v>
      </c>
      <c r="Q8" s="11">
        <v>502</v>
      </c>
      <c r="R8" s="11"/>
      <c r="S8" s="11">
        <v>282</v>
      </c>
      <c r="T8" s="11">
        <v>262</v>
      </c>
      <c r="U8" s="11">
        <v>161</v>
      </c>
      <c r="V8" s="11">
        <v>181</v>
      </c>
      <c r="W8" s="11">
        <v>141</v>
      </c>
      <c r="X8" s="11">
        <v>181</v>
      </c>
      <c r="Y8" s="11">
        <v>161</v>
      </c>
      <c r="Z8" s="11">
        <v>80</v>
      </c>
      <c r="AA8" s="11">
        <v>221</v>
      </c>
      <c r="AB8" s="11">
        <v>181</v>
      </c>
      <c r="AC8" s="11">
        <v>101</v>
      </c>
      <c r="AD8" s="11">
        <v>60</v>
      </c>
      <c r="AE8" s="11"/>
      <c r="AF8" s="11">
        <v>773</v>
      </c>
      <c r="AG8" s="11">
        <v>887</v>
      </c>
      <c r="AH8" s="11">
        <v>220</v>
      </c>
      <c r="AI8" s="11"/>
      <c r="AJ8" s="11">
        <v>755</v>
      </c>
      <c r="AK8" s="11">
        <v>583</v>
      </c>
      <c r="AL8" s="11">
        <v>160</v>
      </c>
      <c r="AM8" s="11">
        <v>39</v>
      </c>
      <c r="AN8" s="11">
        <v>209</v>
      </c>
    </row>
    <row r="9" spans="2:40" x14ac:dyDescent="0.25">
      <c r="B9" s="18" t="s">
        <v>134</v>
      </c>
      <c r="C9" s="17">
        <v>0.33342135081284702</v>
      </c>
      <c r="D9" s="17">
        <v>0.33606750839620397</v>
      </c>
      <c r="E9" s="17">
        <v>0.32959886938805599</v>
      </c>
      <c r="F9" s="17"/>
      <c r="G9" s="17">
        <v>0.61737969992680797</v>
      </c>
      <c r="H9" s="17">
        <v>0.48023224015886601</v>
      </c>
      <c r="I9" s="17">
        <v>0.41207989510112297</v>
      </c>
      <c r="J9" s="17">
        <v>0.28066043931291301</v>
      </c>
      <c r="K9" s="17">
        <v>0.18117915676700899</v>
      </c>
      <c r="L9" s="17">
        <v>0.10584135088595201</v>
      </c>
      <c r="M9" s="17"/>
      <c r="N9" s="17">
        <v>0.31596460727907999</v>
      </c>
      <c r="O9" s="17">
        <v>0.36662817088225103</v>
      </c>
      <c r="P9" s="17">
        <v>0.34877690406487699</v>
      </c>
      <c r="Q9" s="17">
        <v>0.30487719251494599</v>
      </c>
      <c r="R9" s="17"/>
      <c r="S9" s="17">
        <v>0.39043427585541302</v>
      </c>
      <c r="T9" s="17">
        <v>0.37484456953405998</v>
      </c>
      <c r="U9" s="17">
        <v>0.32701027311470199</v>
      </c>
      <c r="V9" s="17">
        <v>0.355783413807433</v>
      </c>
      <c r="W9" s="17">
        <v>0.360409358006401</v>
      </c>
      <c r="X9" s="17">
        <v>0.32791359059908398</v>
      </c>
      <c r="Y9" s="17">
        <v>0.33583049345132898</v>
      </c>
      <c r="Z9" s="17">
        <v>0.25507201580851202</v>
      </c>
      <c r="AA9" s="17">
        <v>0.30922558339809803</v>
      </c>
      <c r="AB9" s="17">
        <v>0.24409427040339601</v>
      </c>
      <c r="AC9" s="17">
        <v>0.33716976985123898</v>
      </c>
      <c r="AD9" s="17">
        <v>0.237871734355003</v>
      </c>
      <c r="AE9" s="17"/>
      <c r="AF9" s="17">
        <v>0.26410963520300701</v>
      </c>
      <c r="AG9" s="17">
        <v>0.32071091380246802</v>
      </c>
      <c r="AH9" s="17">
        <v>0.42915936785995801</v>
      </c>
      <c r="AI9" s="17"/>
      <c r="AJ9" s="17">
        <v>0.28500021780988999</v>
      </c>
      <c r="AK9" s="17">
        <v>0.38952230711959301</v>
      </c>
      <c r="AL9" s="17">
        <v>0.31407042372219601</v>
      </c>
      <c r="AM9" s="17">
        <v>0.17752144008402401</v>
      </c>
      <c r="AN9" s="17">
        <v>0.389859397291968</v>
      </c>
    </row>
    <row r="10" spans="2:40" ht="30" x14ac:dyDescent="0.25">
      <c r="B10" s="18" t="s">
        <v>135</v>
      </c>
      <c r="C10" s="17">
        <v>0.24286856407454899</v>
      </c>
      <c r="D10" s="17">
        <v>0.23483961065470499</v>
      </c>
      <c r="E10" s="17">
        <v>0.251909698252133</v>
      </c>
      <c r="F10" s="17"/>
      <c r="G10" s="17">
        <v>0.254485615405249</v>
      </c>
      <c r="H10" s="17">
        <v>0.29322573225737503</v>
      </c>
      <c r="I10" s="17">
        <v>0.26814936154239699</v>
      </c>
      <c r="J10" s="17">
        <v>0.22900300385842601</v>
      </c>
      <c r="K10" s="17">
        <v>0.220541913149018</v>
      </c>
      <c r="L10" s="17">
        <v>0.199817470165782</v>
      </c>
      <c r="M10" s="17"/>
      <c r="N10" s="17">
        <v>0.235102438783206</v>
      </c>
      <c r="O10" s="17">
        <v>0.239247097709405</v>
      </c>
      <c r="P10" s="17">
        <v>0.27131493089736203</v>
      </c>
      <c r="Q10" s="17">
        <v>0.233393444430161</v>
      </c>
      <c r="R10" s="17"/>
      <c r="S10" s="17">
        <v>0.28763714440782601</v>
      </c>
      <c r="T10" s="17">
        <v>0.222046328156906</v>
      </c>
      <c r="U10" s="17">
        <v>0.23456287419056801</v>
      </c>
      <c r="V10" s="17">
        <v>0.24519686641345201</v>
      </c>
      <c r="W10" s="17">
        <v>0.23548784338735099</v>
      </c>
      <c r="X10" s="17">
        <v>0.23916862382985499</v>
      </c>
      <c r="Y10" s="17">
        <v>0.20949314154051199</v>
      </c>
      <c r="Z10" s="17">
        <v>0.26503064713885799</v>
      </c>
      <c r="AA10" s="17">
        <v>0.26178001035512499</v>
      </c>
      <c r="AB10" s="17">
        <v>0.234088400893703</v>
      </c>
      <c r="AC10" s="17">
        <v>0.18056031954867799</v>
      </c>
      <c r="AD10" s="17">
        <v>0.28902607519769002</v>
      </c>
      <c r="AE10" s="17"/>
      <c r="AF10" s="17">
        <v>0.24036544761286599</v>
      </c>
      <c r="AG10" s="17">
        <v>0.25418507622757303</v>
      </c>
      <c r="AH10" s="17">
        <v>0.24143136131016099</v>
      </c>
      <c r="AI10" s="17"/>
      <c r="AJ10" s="17">
        <v>0.23035222888794099</v>
      </c>
      <c r="AK10" s="17">
        <v>0.24646534910555701</v>
      </c>
      <c r="AL10" s="17">
        <v>0.22694282309198899</v>
      </c>
      <c r="AM10" s="17">
        <v>0.234092264384549</v>
      </c>
      <c r="AN10" s="17">
        <v>0.24424162786606901</v>
      </c>
    </row>
    <row r="11" spans="2:40" ht="30" x14ac:dyDescent="0.25">
      <c r="B11" s="18" t="s">
        <v>136</v>
      </c>
      <c r="C11" s="19">
        <v>0.42371008511260499</v>
      </c>
      <c r="D11" s="19">
        <v>0.42909288094909098</v>
      </c>
      <c r="E11" s="19">
        <v>0.41849143235981101</v>
      </c>
      <c r="F11" s="19"/>
      <c r="G11" s="19">
        <v>0.12813468466794301</v>
      </c>
      <c r="H11" s="19">
        <v>0.22654202758375999</v>
      </c>
      <c r="I11" s="19">
        <v>0.31977074335647998</v>
      </c>
      <c r="J11" s="19">
        <v>0.49033655682866201</v>
      </c>
      <c r="K11" s="19">
        <v>0.59827893008397204</v>
      </c>
      <c r="L11" s="19">
        <v>0.69434117894826597</v>
      </c>
      <c r="M11" s="19"/>
      <c r="N11" s="19">
        <v>0.44893295393771399</v>
      </c>
      <c r="O11" s="19">
        <v>0.39412473140834398</v>
      </c>
      <c r="P11" s="19">
        <v>0.37990816503776098</v>
      </c>
      <c r="Q11" s="19">
        <v>0.46172936305489198</v>
      </c>
      <c r="R11" s="19"/>
      <c r="S11" s="19">
        <v>0.32192857973676098</v>
      </c>
      <c r="T11" s="19">
        <v>0.40310910230903402</v>
      </c>
      <c r="U11" s="19">
        <v>0.43842685269472997</v>
      </c>
      <c r="V11" s="19">
        <v>0.39901971977911399</v>
      </c>
      <c r="W11" s="19">
        <v>0.40410279860624798</v>
      </c>
      <c r="X11" s="19">
        <v>0.43291778557106098</v>
      </c>
      <c r="Y11" s="19">
        <v>0.454676365008158</v>
      </c>
      <c r="Z11" s="19">
        <v>0.47989733705262999</v>
      </c>
      <c r="AA11" s="19">
        <v>0.42899440624677798</v>
      </c>
      <c r="AB11" s="19">
        <v>0.52181732870290098</v>
      </c>
      <c r="AC11" s="19">
        <v>0.48226991060008301</v>
      </c>
      <c r="AD11" s="19">
        <v>0.473102190447307</v>
      </c>
      <c r="AE11" s="19"/>
      <c r="AF11" s="19">
        <v>0.495524917184128</v>
      </c>
      <c r="AG11" s="19">
        <v>0.42510400996995901</v>
      </c>
      <c r="AH11" s="19">
        <v>0.32940927082988097</v>
      </c>
      <c r="AI11" s="19"/>
      <c r="AJ11" s="19">
        <v>0.48464755330216902</v>
      </c>
      <c r="AK11" s="19">
        <v>0.36401234377484998</v>
      </c>
      <c r="AL11" s="19">
        <v>0.458986753185815</v>
      </c>
      <c r="AM11" s="19">
        <v>0.58838629553142696</v>
      </c>
      <c r="AN11" s="19">
        <v>0.36589897484196299</v>
      </c>
    </row>
    <row r="12" spans="2:40" x14ac:dyDescent="0.25">
      <c r="B12" s="16"/>
    </row>
    <row r="13" spans="2:40" x14ac:dyDescent="0.25">
      <c r="B13" t="s">
        <v>67</v>
      </c>
    </row>
    <row r="14" spans="2:40" x14ac:dyDescent="0.25">
      <c r="B14" t="s">
        <v>68</v>
      </c>
    </row>
    <row r="16" spans="2:40" x14ac:dyDescent="0.25">
      <c r="B16"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AN16"/>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140</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2012</v>
      </c>
      <c r="D7" s="10">
        <v>975</v>
      </c>
      <c r="E7" s="10">
        <v>1032</v>
      </c>
      <c r="F7" s="10"/>
      <c r="G7" s="10">
        <v>273</v>
      </c>
      <c r="H7" s="10">
        <v>338</v>
      </c>
      <c r="I7" s="10">
        <v>319</v>
      </c>
      <c r="J7" s="10">
        <v>315</v>
      </c>
      <c r="K7" s="10">
        <v>303</v>
      </c>
      <c r="L7" s="10">
        <v>464</v>
      </c>
      <c r="M7" s="10"/>
      <c r="N7" s="10">
        <v>579</v>
      </c>
      <c r="O7" s="10">
        <v>546</v>
      </c>
      <c r="P7" s="10">
        <v>406</v>
      </c>
      <c r="Q7" s="10">
        <v>474</v>
      </c>
      <c r="R7" s="10"/>
      <c r="S7" s="10">
        <v>276</v>
      </c>
      <c r="T7" s="10">
        <v>270</v>
      </c>
      <c r="U7" s="10">
        <v>166</v>
      </c>
      <c r="V7" s="10">
        <v>168</v>
      </c>
      <c r="W7" s="10">
        <v>133</v>
      </c>
      <c r="X7" s="10">
        <v>182</v>
      </c>
      <c r="Y7" s="10">
        <v>164</v>
      </c>
      <c r="Z7" s="10">
        <v>84</v>
      </c>
      <c r="AA7" s="10">
        <v>232</v>
      </c>
      <c r="AB7" s="10">
        <v>188</v>
      </c>
      <c r="AC7" s="10">
        <v>103</v>
      </c>
      <c r="AD7" s="10">
        <v>46</v>
      </c>
      <c r="AE7" s="10"/>
      <c r="AF7" s="10">
        <v>773</v>
      </c>
      <c r="AG7" s="10">
        <v>894</v>
      </c>
      <c r="AH7" s="10">
        <v>216</v>
      </c>
      <c r="AI7" s="10"/>
      <c r="AJ7" s="10">
        <v>766</v>
      </c>
      <c r="AK7" s="10">
        <v>582</v>
      </c>
      <c r="AL7" s="10">
        <v>165</v>
      </c>
      <c r="AM7" s="10">
        <v>38</v>
      </c>
      <c r="AN7" s="10">
        <v>203</v>
      </c>
    </row>
    <row r="8" spans="2:40" ht="30" customHeight="1" x14ac:dyDescent="0.25">
      <c r="B8" s="11" t="s">
        <v>20</v>
      </c>
      <c r="C8" s="11">
        <v>2012</v>
      </c>
      <c r="D8" s="11">
        <v>992</v>
      </c>
      <c r="E8" s="11">
        <v>1015</v>
      </c>
      <c r="F8" s="11"/>
      <c r="G8" s="11">
        <v>280</v>
      </c>
      <c r="H8" s="11">
        <v>342</v>
      </c>
      <c r="I8" s="11">
        <v>343</v>
      </c>
      <c r="J8" s="11">
        <v>343</v>
      </c>
      <c r="K8" s="11">
        <v>283</v>
      </c>
      <c r="L8" s="11">
        <v>420</v>
      </c>
      <c r="M8" s="11"/>
      <c r="N8" s="11">
        <v>541</v>
      </c>
      <c r="O8" s="11">
        <v>521</v>
      </c>
      <c r="P8" s="11">
        <v>441</v>
      </c>
      <c r="Q8" s="11">
        <v>502</v>
      </c>
      <c r="R8" s="11"/>
      <c r="S8" s="11">
        <v>282</v>
      </c>
      <c r="T8" s="11">
        <v>262</v>
      </c>
      <c r="U8" s="11">
        <v>161</v>
      </c>
      <c r="V8" s="11">
        <v>181</v>
      </c>
      <c r="W8" s="11">
        <v>141</v>
      </c>
      <c r="X8" s="11">
        <v>181</v>
      </c>
      <c r="Y8" s="11">
        <v>161</v>
      </c>
      <c r="Z8" s="11">
        <v>80</v>
      </c>
      <c r="AA8" s="11">
        <v>221</v>
      </c>
      <c r="AB8" s="11">
        <v>181</v>
      </c>
      <c r="AC8" s="11">
        <v>101</v>
      </c>
      <c r="AD8" s="11">
        <v>60</v>
      </c>
      <c r="AE8" s="11"/>
      <c r="AF8" s="11">
        <v>773</v>
      </c>
      <c r="AG8" s="11">
        <v>887</v>
      </c>
      <c r="AH8" s="11">
        <v>220</v>
      </c>
      <c r="AI8" s="11"/>
      <c r="AJ8" s="11">
        <v>755</v>
      </c>
      <c r="AK8" s="11">
        <v>583</v>
      </c>
      <c r="AL8" s="11">
        <v>160</v>
      </c>
      <c r="AM8" s="11">
        <v>39</v>
      </c>
      <c r="AN8" s="11">
        <v>209</v>
      </c>
    </row>
    <row r="9" spans="2:40" x14ac:dyDescent="0.25">
      <c r="B9" s="18" t="s">
        <v>134</v>
      </c>
      <c r="C9" s="17">
        <v>0.52720672516634104</v>
      </c>
      <c r="D9" s="17">
        <v>0.55351065788487896</v>
      </c>
      <c r="E9" s="17">
        <v>0.50007771028514603</v>
      </c>
      <c r="F9" s="17"/>
      <c r="G9" s="17">
        <v>0.65803817003142595</v>
      </c>
      <c r="H9" s="17">
        <v>0.55113744227780703</v>
      </c>
      <c r="I9" s="17">
        <v>0.47212637549682501</v>
      </c>
      <c r="J9" s="17">
        <v>0.50254437393868201</v>
      </c>
      <c r="K9" s="17">
        <v>0.52336320677808101</v>
      </c>
      <c r="L9" s="17">
        <v>0.48814478352857399</v>
      </c>
      <c r="M9" s="17"/>
      <c r="N9" s="17">
        <v>0.53539230271415195</v>
      </c>
      <c r="O9" s="17">
        <v>0.544330963122025</v>
      </c>
      <c r="P9" s="17">
        <v>0.54888687080300802</v>
      </c>
      <c r="Q9" s="17">
        <v>0.48122687591184798</v>
      </c>
      <c r="R9" s="17"/>
      <c r="S9" s="17">
        <v>0.56252461039187696</v>
      </c>
      <c r="T9" s="17">
        <v>0.57125568479536304</v>
      </c>
      <c r="U9" s="17">
        <v>0.52027361876600098</v>
      </c>
      <c r="V9" s="17">
        <v>0.61758180549531405</v>
      </c>
      <c r="W9" s="17">
        <v>0.44613171560340098</v>
      </c>
      <c r="X9" s="17">
        <v>0.51206960759460296</v>
      </c>
      <c r="Y9" s="17">
        <v>0.52694359997378903</v>
      </c>
      <c r="Z9" s="17">
        <v>0.41263694444930099</v>
      </c>
      <c r="AA9" s="17">
        <v>0.460578495210896</v>
      </c>
      <c r="AB9" s="17">
        <v>0.50316597080954395</v>
      </c>
      <c r="AC9" s="17">
        <v>0.48522998442771098</v>
      </c>
      <c r="AD9" s="17">
        <v>0.69332808292190995</v>
      </c>
      <c r="AE9" s="17"/>
      <c r="AF9" s="17">
        <v>0.52487403783927999</v>
      </c>
      <c r="AG9" s="17">
        <v>0.49731959811487098</v>
      </c>
      <c r="AH9" s="17">
        <v>0.54887644362278298</v>
      </c>
      <c r="AI9" s="17"/>
      <c r="AJ9" s="17">
        <v>0.53527923362421304</v>
      </c>
      <c r="AK9" s="17">
        <v>0.50639229937656505</v>
      </c>
      <c r="AL9" s="17">
        <v>0.49642313754778999</v>
      </c>
      <c r="AM9" s="17">
        <v>0.61003533939622601</v>
      </c>
      <c r="AN9" s="17">
        <v>0.54306313563523501</v>
      </c>
    </row>
    <row r="10" spans="2:40" ht="30" x14ac:dyDescent="0.25">
      <c r="B10" s="18" t="s">
        <v>135</v>
      </c>
      <c r="C10" s="17">
        <v>0.256191698342628</v>
      </c>
      <c r="D10" s="17">
        <v>0.25646650787314301</v>
      </c>
      <c r="E10" s="17">
        <v>0.257184838894984</v>
      </c>
      <c r="F10" s="17"/>
      <c r="G10" s="17">
        <v>0.24178279205726499</v>
      </c>
      <c r="H10" s="17">
        <v>0.23751460299861199</v>
      </c>
      <c r="I10" s="17">
        <v>0.27838017184158798</v>
      </c>
      <c r="J10" s="17">
        <v>0.24735498855503801</v>
      </c>
      <c r="K10" s="17">
        <v>0.21542987832557201</v>
      </c>
      <c r="L10" s="17">
        <v>0.29755752490259402</v>
      </c>
      <c r="M10" s="17"/>
      <c r="N10" s="17">
        <v>0.26708741940845898</v>
      </c>
      <c r="O10" s="17">
        <v>0.25040543604906801</v>
      </c>
      <c r="P10" s="17">
        <v>0.25718713417943501</v>
      </c>
      <c r="Q10" s="17">
        <v>0.25133829843629002</v>
      </c>
      <c r="R10" s="17"/>
      <c r="S10" s="17">
        <v>0.28256698748237602</v>
      </c>
      <c r="T10" s="17">
        <v>0.217662837305311</v>
      </c>
      <c r="U10" s="17">
        <v>0.26448706362671098</v>
      </c>
      <c r="V10" s="17">
        <v>0.22681689437515201</v>
      </c>
      <c r="W10" s="17">
        <v>0.260670526251847</v>
      </c>
      <c r="X10" s="17">
        <v>0.260334726609316</v>
      </c>
      <c r="Y10" s="17">
        <v>0.27867179266826803</v>
      </c>
      <c r="Z10" s="17">
        <v>0.35233315243765001</v>
      </c>
      <c r="AA10" s="17">
        <v>0.27387353402506598</v>
      </c>
      <c r="AB10" s="17">
        <v>0.243032995248782</v>
      </c>
      <c r="AC10" s="17">
        <v>0.217177983357531</v>
      </c>
      <c r="AD10" s="17">
        <v>0.19553118882835899</v>
      </c>
      <c r="AE10" s="17"/>
      <c r="AF10" s="17">
        <v>0.24722054020526599</v>
      </c>
      <c r="AG10" s="17">
        <v>0.28110891798547899</v>
      </c>
      <c r="AH10" s="17">
        <v>0.22779059971072599</v>
      </c>
      <c r="AI10" s="17"/>
      <c r="AJ10" s="17">
        <v>0.25013696902036903</v>
      </c>
      <c r="AK10" s="17">
        <v>0.27380191674711302</v>
      </c>
      <c r="AL10" s="17">
        <v>0.27052585450390498</v>
      </c>
      <c r="AM10" s="17">
        <v>0.21152228874519</v>
      </c>
      <c r="AN10" s="17">
        <v>0.214865401955323</v>
      </c>
    </row>
    <row r="11" spans="2:40" ht="30" x14ac:dyDescent="0.25">
      <c r="B11" s="18" t="s">
        <v>136</v>
      </c>
      <c r="C11" s="19">
        <v>0.21660157649103101</v>
      </c>
      <c r="D11" s="19">
        <v>0.19002283424197799</v>
      </c>
      <c r="E11" s="19">
        <v>0.242737450819871</v>
      </c>
      <c r="F11" s="19"/>
      <c r="G11" s="19">
        <v>0.100179037911309</v>
      </c>
      <c r="H11" s="19">
        <v>0.211347954723582</v>
      </c>
      <c r="I11" s="19">
        <v>0.24949345266158701</v>
      </c>
      <c r="J11" s="19">
        <v>0.25010063750627998</v>
      </c>
      <c r="K11" s="19">
        <v>0.26120691489634701</v>
      </c>
      <c r="L11" s="19">
        <v>0.21429769156883199</v>
      </c>
      <c r="M11" s="19"/>
      <c r="N11" s="19">
        <v>0.19752027787738899</v>
      </c>
      <c r="O11" s="19">
        <v>0.20526360082890799</v>
      </c>
      <c r="P11" s="19">
        <v>0.193925995017556</v>
      </c>
      <c r="Q11" s="19">
        <v>0.267434825651862</v>
      </c>
      <c r="R11" s="19"/>
      <c r="S11" s="19">
        <v>0.154908402125748</v>
      </c>
      <c r="T11" s="19">
        <v>0.21108147789932599</v>
      </c>
      <c r="U11" s="19">
        <v>0.21523931760728901</v>
      </c>
      <c r="V11" s="19">
        <v>0.15560130012953399</v>
      </c>
      <c r="W11" s="19">
        <v>0.29319775814475202</v>
      </c>
      <c r="X11" s="19">
        <v>0.22759566579608101</v>
      </c>
      <c r="Y11" s="19">
        <v>0.194384607357943</v>
      </c>
      <c r="Z11" s="19">
        <v>0.23502990311305</v>
      </c>
      <c r="AA11" s="19">
        <v>0.26554797076403802</v>
      </c>
      <c r="AB11" s="19">
        <v>0.25380103394167303</v>
      </c>
      <c r="AC11" s="19">
        <v>0.297592032214758</v>
      </c>
      <c r="AD11" s="19">
        <v>0.11114072824973199</v>
      </c>
      <c r="AE11" s="19"/>
      <c r="AF11" s="19">
        <v>0.22790542195545399</v>
      </c>
      <c r="AG11" s="19">
        <v>0.22157148389965001</v>
      </c>
      <c r="AH11" s="19">
        <v>0.223332956666492</v>
      </c>
      <c r="AI11" s="19"/>
      <c r="AJ11" s="19">
        <v>0.21458379735541799</v>
      </c>
      <c r="AK11" s="19">
        <v>0.21980578387632199</v>
      </c>
      <c r="AL11" s="19">
        <v>0.233051007948304</v>
      </c>
      <c r="AM11" s="19">
        <v>0.178442371858584</v>
      </c>
      <c r="AN11" s="19">
        <v>0.242071462409441</v>
      </c>
    </row>
    <row r="12" spans="2:40" x14ac:dyDescent="0.25">
      <c r="B12" s="16"/>
    </row>
    <row r="13" spans="2:40" x14ac:dyDescent="0.25">
      <c r="B13" t="s">
        <v>67</v>
      </c>
    </row>
    <row r="14" spans="2:40" x14ac:dyDescent="0.25">
      <c r="B14" t="s">
        <v>68</v>
      </c>
    </row>
    <row r="16" spans="2:40" x14ac:dyDescent="0.25">
      <c r="B16"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AN16"/>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141</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2012</v>
      </c>
      <c r="D7" s="10">
        <v>975</v>
      </c>
      <c r="E7" s="10">
        <v>1032</v>
      </c>
      <c r="F7" s="10"/>
      <c r="G7" s="10">
        <v>273</v>
      </c>
      <c r="H7" s="10">
        <v>338</v>
      </c>
      <c r="I7" s="10">
        <v>319</v>
      </c>
      <c r="J7" s="10">
        <v>315</v>
      </c>
      <c r="K7" s="10">
        <v>303</v>
      </c>
      <c r="L7" s="10">
        <v>464</v>
      </c>
      <c r="M7" s="10"/>
      <c r="N7" s="10">
        <v>579</v>
      </c>
      <c r="O7" s="10">
        <v>546</v>
      </c>
      <c r="P7" s="10">
        <v>406</v>
      </c>
      <c r="Q7" s="10">
        <v>474</v>
      </c>
      <c r="R7" s="10"/>
      <c r="S7" s="10">
        <v>276</v>
      </c>
      <c r="T7" s="10">
        <v>270</v>
      </c>
      <c r="U7" s="10">
        <v>166</v>
      </c>
      <c r="V7" s="10">
        <v>168</v>
      </c>
      <c r="W7" s="10">
        <v>133</v>
      </c>
      <c r="X7" s="10">
        <v>182</v>
      </c>
      <c r="Y7" s="10">
        <v>164</v>
      </c>
      <c r="Z7" s="10">
        <v>84</v>
      </c>
      <c r="AA7" s="10">
        <v>232</v>
      </c>
      <c r="AB7" s="10">
        <v>188</v>
      </c>
      <c r="AC7" s="10">
        <v>103</v>
      </c>
      <c r="AD7" s="10">
        <v>46</v>
      </c>
      <c r="AE7" s="10"/>
      <c r="AF7" s="10">
        <v>773</v>
      </c>
      <c r="AG7" s="10">
        <v>894</v>
      </c>
      <c r="AH7" s="10">
        <v>216</v>
      </c>
      <c r="AI7" s="10"/>
      <c r="AJ7" s="10">
        <v>766</v>
      </c>
      <c r="AK7" s="10">
        <v>582</v>
      </c>
      <c r="AL7" s="10">
        <v>165</v>
      </c>
      <c r="AM7" s="10">
        <v>38</v>
      </c>
      <c r="AN7" s="10">
        <v>203</v>
      </c>
    </row>
    <row r="8" spans="2:40" ht="30" customHeight="1" x14ac:dyDescent="0.25">
      <c r="B8" s="11" t="s">
        <v>20</v>
      </c>
      <c r="C8" s="11">
        <v>2012</v>
      </c>
      <c r="D8" s="11">
        <v>992</v>
      </c>
      <c r="E8" s="11">
        <v>1015</v>
      </c>
      <c r="F8" s="11"/>
      <c r="G8" s="11">
        <v>280</v>
      </c>
      <c r="H8" s="11">
        <v>342</v>
      </c>
      <c r="I8" s="11">
        <v>343</v>
      </c>
      <c r="J8" s="11">
        <v>343</v>
      </c>
      <c r="K8" s="11">
        <v>283</v>
      </c>
      <c r="L8" s="11">
        <v>420</v>
      </c>
      <c r="M8" s="11"/>
      <c r="N8" s="11">
        <v>541</v>
      </c>
      <c r="O8" s="11">
        <v>521</v>
      </c>
      <c r="P8" s="11">
        <v>441</v>
      </c>
      <c r="Q8" s="11">
        <v>502</v>
      </c>
      <c r="R8" s="11"/>
      <c r="S8" s="11">
        <v>282</v>
      </c>
      <c r="T8" s="11">
        <v>262</v>
      </c>
      <c r="U8" s="11">
        <v>161</v>
      </c>
      <c r="V8" s="11">
        <v>181</v>
      </c>
      <c r="W8" s="11">
        <v>141</v>
      </c>
      <c r="X8" s="11">
        <v>181</v>
      </c>
      <c r="Y8" s="11">
        <v>161</v>
      </c>
      <c r="Z8" s="11">
        <v>80</v>
      </c>
      <c r="AA8" s="11">
        <v>221</v>
      </c>
      <c r="AB8" s="11">
        <v>181</v>
      </c>
      <c r="AC8" s="11">
        <v>101</v>
      </c>
      <c r="AD8" s="11">
        <v>60</v>
      </c>
      <c r="AE8" s="11"/>
      <c r="AF8" s="11">
        <v>773</v>
      </c>
      <c r="AG8" s="11">
        <v>887</v>
      </c>
      <c r="AH8" s="11">
        <v>220</v>
      </c>
      <c r="AI8" s="11"/>
      <c r="AJ8" s="11">
        <v>755</v>
      </c>
      <c r="AK8" s="11">
        <v>583</v>
      </c>
      <c r="AL8" s="11">
        <v>160</v>
      </c>
      <c r="AM8" s="11">
        <v>39</v>
      </c>
      <c r="AN8" s="11">
        <v>209</v>
      </c>
    </row>
    <row r="9" spans="2:40" x14ac:dyDescent="0.25">
      <c r="B9" s="18" t="s">
        <v>134</v>
      </c>
      <c r="C9" s="17">
        <v>0.58048003062918296</v>
      </c>
      <c r="D9" s="17">
        <v>0.57032179801232696</v>
      </c>
      <c r="E9" s="17">
        <v>0.58833964514788994</v>
      </c>
      <c r="F9" s="17"/>
      <c r="G9" s="17">
        <v>0.659773821769846</v>
      </c>
      <c r="H9" s="17">
        <v>0.62584778131067198</v>
      </c>
      <c r="I9" s="17">
        <v>0.61041883783758799</v>
      </c>
      <c r="J9" s="17">
        <v>0.62963006455283999</v>
      </c>
      <c r="K9" s="17">
        <v>0.52321362972561702</v>
      </c>
      <c r="L9" s="17">
        <v>0.464657128733026</v>
      </c>
      <c r="M9" s="17"/>
      <c r="N9" s="17">
        <v>0.50930689071104795</v>
      </c>
      <c r="O9" s="17">
        <v>0.58879294875213295</v>
      </c>
      <c r="P9" s="17">
        <v>0.55083502761136305</v>
      </c>
      <c r="Q9" s="17">
        <v>0.67082338787130102</v>
      </c>
      <c r="R9" s="17"/>
      <c r="S9" s="17">
        <v>0.58777300105493002</v>
      </c>
      <c r="T9" s="17">
        <v>0.62348507498250405</v>
      </c>
      <c r="U9" s="17">
        <v>0.59316044478022201</v>
      </c>
      <c r="V9" s="17">
        <v>0.66105839152526202</v>
      </c>
      <c r="W9" s="17">
        <v>0.57291495342757004</v>
      </c>
      <c r="X9" s="17">
        <v>0.57362825905211701</v>
      </c>
      <c r="Y9" s="17">
        <v>0.52758084584018705</v>
      </c>
      <c r="Z9" s="17">
        <v>0.52348402097476399</v>
      </c>
      <c r="AA9" s="17">
        <v>0.58208818852047395</v>
      </c>
      <c r="AB9" s="17">
        <v>0.54659359725276602</v>
      </c>
      <c r="AC9" s="17">
        <v>0.54152150687840395</v>
      </c>
      <c r="AD9" s="17">
        <v>0.499634881017609</v>
      </c>
      <c r="AE9" s="17"/>
      <c r="AF9" s="17">
        <v>0.57673146477109405</v>
      </c>
      <c r="AG9" s="17">
        <v>0.54739816496767202</v>
      </c>
      <c r="AH9" s="17">
        <v>0.64107685466703801</v>
      </c>
      <c r="AI9" s="17"/>
      <c r="AJ9" s="17">
        <v>0.55575097955795305</v>
      </c>
      <c r="AK9" s="17">
        <v>0.59881035404980099</v>
      </c>
      <c r="AL9" s="17">
        <v>0.570290683735728</v>
      </c>
      <c r="AM9" s="17">
        <v>0.54906968350103103</v>
      </c>
      <c r="AN9" s="17">
        <v>0.677751796232688</v>
      </c>
    </row>
    <row r="10" spans="2:40" ht="30" x14ac:dyDescent="0.25">
      <c r="B10" s="18" t="s">
        <v>135</v>
      </c>
      <c r="C10" s="17">
        <v>0.26267510502762498</v>
      </c>
      <c r="D10" s="17">
        <v>0.25937759630271301</v>
      </c>
      <c r="E10" s="17">
        <v>0.26719068577933502</v>
      </c>
      <c r="F10" s="17"/>
      <c r="G10" s="17">
        <v>0.23610618472653599</v>
      </c>
      <c r="H10" s="17">
        <v>0.24455150341198401</v>
      </c>
      <c r="I10" s="17">
        <v>0.23414380294921799</v>
      </c>
      <c r="J10" s="17">
        <v>0.24449658843782901</v>
      </c>
      <c r="K10" s="17">
        <v>0.26226429074741803</v>
      </c>
      <c r="L10" s="17">
        <v>0.33355503957426502</v>
      </c>
      <c r="M10" s="17"/>
      <c r="N10" s="17">
        <v>0.29578721836000998</v>
      </c>
      <c r="O10" s="17">
        <v>0.26242280878848601</v>
      </c>
      <c r="P10" s="17">
        <v>0.28886868876224397</v>
      </c>
      <c r="Q10" s="17">
        <v>0.205828945464619</v>
      </c>
      <c r="R10" s="17"/>
      <c r="S10" s="17">
        <v>0.24404453881199401</v>
      </c>
      <c r="T10" s="17">
        <v>0.23576208952713801</v>
      </c>
      <c r="U10" s="17">
        <v>0.28970438324436598</v>
      </c>
      <c r="V10" s="17">
        <v>0.231060182743271</v>
      </c>
      <c r="W10" s="17">
        <v>0.236720093759686</v>
      </c>
      <c r="X10" s="17">
        <v>0.27984476397854102</v>
      </c>
      <c r="Y10" s="17">
        <v>0.30868897649573102</v>
      </c>
      <c r="Z10" s="17">
        <v>0.29475388414146197</v>
      </c>
      <c r="AA10" s="17">
        <v>0.246776705679461</v>
      </c>
      <c r="AB10" s="17">
        <v>0.26242701201383301</v>
      </c>
      <c r="AC10" s="17">
        <v>0.29999998195354899</v>
      </c>
      <c r="AD10" s="17">
        <v>0.33000850835758699</v>
      </c>
      <c r="AE10" s="17"/>
      <c r="AF10" s="17">
        <v>0.27488219587178903</v>
      </c>
      <c r="AG10" s="17">
        <v>0.26678371211267599</v>
      </c>
      <c r="AH10" s="17">
        <v>0.258927573021563</v>
      </c>
      <c r="AI10" s="17"/>
      <c r="AJ10" s="17">
        <v>0.28183919873602797</v>
      </c>
      <c r="AK10" s="17">
        <v>0.23968618987493701</v>
      </c>
      <c r="AL10" s="17">
        <v>0.27452609630929597</v>
      </c>
      <c r="AM10" s="17">
        <v>0.32536550443281598</v>
      </c>
      <c r="AN10" s="17">
        <v>0.21085331553202799</v>
      </c>
    </row>
    <row r="11" spans="2:40" ht="30" x14ac:dyDescent="0.25">
      <c r="B11" s="18" t="s">
        <v>136</v>
      </c>
      <c r="C11" s="19">
        <v>0.156844864343192</v>
      </c>
      <c r="D11" s="19">
        <v>0.17030060568496</v>
      </c>
      <c r="E11" s="19">
        <v>0.144469669072775</v>
      </c>
      <c r="F11" s="19"/>
      <c r="G11" s="19">
        <v>0.104119993503617</v>
      </c>
      <c r="H11" s="19">
        <v>0.12960071527734399</v>
      </c>
      <c r="I11" s="19">
        <v>0.15543735921319499</v>
      </c>
      <c r="J11" s="19">
        <v>0.12587334700933001</v>
      </c>
      <c r="K11" s="19">
        <v>0.214522079526964</v>
      </c>
      <c r="L11" s="19">
        <v>0.201787831692709</v>
      </c>
      <c r="M11" s="19"/>
      <c r="N11" s="19">
        <v>0.194905890928942</v>
      </c>
      <c r="O11" s="19">
        <v>0.14878424245938099</v>
      </c>
      <c r="P11" s="19">
        <v>0.16029628362639201</v>
      </c>
      <c r="Q11" s="19">
        <v>0.12334766666407899</v>
      </c>
      <c r="R11" s="19"/>
      <c r="S11" s="19">
        <v>0.168182460133075</v>
      </c>
      <c r="T11" s="19">
        <v>0.140752835490358</v>
      </c>
      <c r="U11" s="19">
        <v>0.117135171975412</v>
      </c>
      <c r="V11" s="19">
        <v>0.107881425731468</v>
      </c>
      <c r="W11" s="19">
        <v>0.19036495281274399</v>
      </c>
      <c r="X11" s="19">
        <v>0.146526976969343</v>
      </c>
      <c r="Y11" s="19">
        <v>0.16373017766408199</v>
      </c>
      <c r="Z11" s="19">
        <v>0.18176209488377401</v>
      </c>
      <c r="AA11" s="19">
        <v>0.171135105800066</v>
      </c>
      <c r="AB11" s="19">
        <v>0.19097939073340101</v>
      </c>
      <c r="AC11" s="19">
        <v>0.15847851116804701</v>
      </c>
      <c r="AD11" s="19">
        <v>0.17035661062480301</v>
      </c>
      <c r="AE11" s="19"/>
      <c r="AF11" s="19">
        <v>0.14838633935711701</v>
      </c>
      <c r="AG11" s="19">
        <v>0.185818122919652</v>
      </c>
      <c r="AH11" s="19">
        <v>9.9995572311399203E-2</v>
      </c>
      <c r="AI11" s="19"/>
      <c r="AJ11" s="19">
        <v>0.162409821706019</v>
      </c>
      <c r="AK11" s="19">
        <v>0.16150345607526101</v>
      </c>
      <c r="AL11" s="19">
        <v>0.155183219954976</v>
      </c>
      <c r="AM11" s="19">
        <v>0.125564812066153</v>
      </c>
      <c r="AN11" s="19">
        <v>0.111394888235285</v>
      </c>
    </row>
    <row r="12" spans="2:40" x14ac:dyDescent="0.25">
      <c r="B12" s="16"/>
    </row>
    <row r="13" spans="2:40" x14ac:dyDescent="0.25">
      <c r="B13" t="s">
        <v>67</v>
      </c>
    </row>
    <row r="14" spans="2:40" x14ac:dyDescent="0.25">
      <c r="B14" t="s">
        <v>68</v>
      </c>
    </row>
    <row r="16" spans="2:40" x14ac:dyDescent="0.25">
      <c r="B16"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F103"/>
  <sheetViews>
    <sheetView showGridLines="0" tabSelected="1" workbookViewId="0"/>
  </sheetViews>
  <sheetFormatPr defaultColWidth="10.85546875" defaultRowHeight="15" x14ac:dyDescent="0.25"/>
  <cols>
    <col min="4" max="4" width="100.7109375" customWidth="1"/>
    <col min="5" max="5" width="20.7109375" customWidth="1"/>
  </cols>
  <sheetData>
    <row r="2" spans="3:6" ht="39.950000000000003" customHeight="1" x14ac:dyDescent="0.25">
      <c r="D2" s="1" t="s">
        <v>11</v>
      </c>
    </row>
    <row r="6" spans="3:6" x14ac:dyDescent="0.25">
      <c r="D6" s="8" t="str">
        <f>HYPERLINK("#'Full Results'!A1", "Full Results")</f>
        <v>Full Results</v>
      </c>
    </row>
    <row r="8" spans="3:6" x14ac:dyDescent="0.25">
      <c r="D8" s="6" t="s">
        <v>12</v>
      </c>
      <c r="E8" s="6" t="s">
        <v>13</v>
      </c>
      <c r="F8" s="6" t="s">
        <v>14</v>
      </c>
    </row>
    <row r="9" spans="3:6" x14ac:dyDescent="0.25">
      <c r="C9">
        <v>1</v>
      </c>
      <c r="D9" s="8" t="str">
        <f>HYPERLINK("#'Table 1'!A1", " Which company currently supplies your electricity?")</f>
        <v xml:space="preserve"> Which company currently supplies your electricity?</v>
      </c>
      <c r="E9" s="14" t="str">
        <f>HYPERLINK("#'Full Results'!A11", "11")</f>
        <v>11</v>
      </c>
      <c r="F9" t="s">
        <v>66</v>
      </c>
    </row>
    <row r="10" spans="3:6" x14ac:dyDescent="0.25">
      <c r="C10">
        <v>2</v>
      </c>
      <c r="D10" s="8" t="str">
        <f>HYPERLINK("#'Table 2'!A1", " Have you switched your gas supplier in the last five years?")</f>
        <v xml:space="preserve"> Have you switched your gas supplier in the last five years?</v>
      </c>
      <c r="E10" s="14" t="str">
        <f>HYPERLINK("#'Full Results'!A23", "23")</f>
        <v>23</v>
      </c>
      <c r="F10" t="s">
        <v>66</v>
      </c>
    </row>
    <row r="11" spans="3:6" x14ac:dyDescent="0.25">
      <c r="C11">
        <v>3</v>
      </c>
      <c r="D11" s="8" t="str">
        <f>HYPERLINK("#'Table 3'!A1", " Have you switched your electricity supplier in the last five years?")</f>
        <v xml:space="preserve"> Have you switched your electricity supplier in the last five years?</v>
      </c>
      <c r="E11" s="14" t="str">
        <f>HYPERLINK("#'Full Results'!A30", "30")</f>
        <v>30</v>
      </c>
      <c r="F11" t="s">
        <v>66</v>
      </c>
    </row>
    <row r="12" spans="3:6" x14ac:dyDescent="0.25">
      <c r="C12">
        <v>4</v>
      </c>
      <c r="D12" s="8" t="str">
        <f>HYPERLINK("#'Table 4'!A1", " You said that you switched your gas supplier in the last five years. How often do you tend to switch your supplier?")</f>
        <v xml:space="preserve"> You said that you switched your gas supplier in the last five years. How often do you tend to switch your supplier?</v>
      </c>
      <c r="E12" s="14" t="str">
        <f>HYPERLINK("#'Full Results'!A37", "37")</f>
        <v>37</v>
      </c>
      <c r="F12" t="s">
        <v>79</v>
      </c>
    </row>
    <row r="13" spans="3:6" x14ac:dyDescent="0.25">
      <c r="C13">
        <v>5</v>
      </c>
      <c r="D13" s="8" t="str">
        <f>HYPERLINK("#'Table 5'!A1", " You said that you switched your electricity supplier in the last five years. How often do you tend to switch your supplier?")</f>
        <v xml:space="preserve"> You said that you switched your electricity supplier in the last five years. How often do you tend to switch your supplier?</v>
      </c>
      <c r="E13" s="14" t="str">
        <f>HYPERLINK("#'Full Results'!A44", "44")</f>
        <v>44</v>
      </c>
      <c r="F13" t="s">
        <v>81</v>
      </c>
    </row>
    <row r="14" spans="3:6" x14ac:dyDescent="0.25">
      <c r="C14">
        <v>6</v>
      </c>
      <c r="D14" s="8" t="str">
        <f>HYPERLINK("#'Table 6'!A1", " Has your electricity supplier gone bust in the past year?")</f>
        <v xml:space="preserve"> Has your electricity supplier gone bust in the past year?</v>
      </c>
      <c r="E14" s="14" t="str">
        <f>HYPERLINK("#'Full Results'!A51", "51")</f>
        <v>51</v>
      </c>
      <c r="F14" t="s">
        <v>66</v>
      </c>
    </row>
    <row r="15" spans="3:6" x14ac:dyDescent="0.25">
      <c r="C15">
        <v>7</v>
      </c>
      <c r="D15" s="8" t="str">
        <f>HYPERLINK("#'Table 7'!A1", " You said your electricity supplier went bust in the past year. Which of the following is true for you?")</f>
        <v xml:space="preserve"> You said your electricity supplier went bust in the past year. Which of the following is true for you?</v>
      </c>
      <c r="E15" s="14" t="str">
        <f>HYPERLINK("#'Full Results'!A57", "57")</f>
        <v>57</v>
      </c>
      <c r="F15" t="s">
        <v>90</v>
      </c>
    </row>
    <row r="16" spans="3:6" x14ac:dyDescent="0.25">
      <c r="C16">
        <v>8</v>
      </c>
      <c r="D16" s="8" t="str">
        <f>HYPERLINK("#'Table 8'!A1", " Which of the following is closest to what you currently pay for your energy (gas and electricity) bill each month?")</f>
        <v xml:space="preserve"> Which of the following is closest to what you currently pay for your energy (gas and electricity) bill each month?</v>
      </c>
      <c r="E16" s="14" t="str">
        <f>HYPERLINK("#'Full Results'!A65", "65")</f>
        <v>65</v>
      </c>
      <c r="F16" t="s">
        <v>66</v>
      </c>
    </row>
    <row r="17" spans="3:6" x14ac:dyDescent="0.25">
      <c r="C17">
        <v>9</v>
      </c>
      <c r="D17" s="8" t="str">
        <f>HYPERLINK("#'Table 9'!A1", " How confident or unconfident are you that you understand how your energy bills are calculated?")</f>
        <v xml:space="preserve"> How confident or unconfident are you that you understand how your energy bills are calculated?</v>
      </c>
      <c r="E17" s="14" t="str">
        <f>HYPERLINK("#'Full Results'!A76", "76")</f>
        <v>76</v>
      </c>
      <c r="F17" t="s">
        <v>66</v>
      </c>
    </row>
    <row r="18" spans="3:6" x14ac:dyDescent="0.25">
      <c r="C18">
        <v>10</v>
      </c>
      <c r="D18" s="8" t="str">
        <f>HYPERLINK("#'Table 10'!A1", " What proportion of your energy bill do you think goes to your energy supplier as profit?")</f>
        <v xml:space="preserve"> What proportion of your energy bill do you think goes to your energy supplier as profit?</v>
      </c>
      <c r="E18" s="14" t="str">
        <f>HYPERLINK("#'Full Results'!A88", "88")</f>
        <v>88</v>
      </c>
      <c r="F18" t="s">
        <v>66</v>
      </c>
    </row>
    <row r="19" spans="3:6" x14ac:dyDescent="0.25">
      <c r="C19">
        <v>11</v>
      </c>
      <c r="D19" s="8" t="str">
        <f>HYPERLINK("#'Table 11'!A1", " Do you currently receive any financial support from the government or from your energy supplier to help you pay your energy bills?")</f>
        <v xml:space="preserve"> Do you currently receive any financial support from the government or from your energy supplier to help you pay your energy bills?</v>
      </c>
      <c r="E19" s="14" t="str">
        <f>HYPERLINK("#'Full Results'!A105", "105")</f>
        <v>105</v>
      </c>
      <c r="F19" t="s">
        <v>66</v>
      </c>
    </row>
    <row r="20" spans="3:6" x14ac:dyDescent="0.25">
      <c r="C20">
        <v>12</v>
      </c>
      <c r="D20" s="8" t="str">
        <f>HYPERLINK("#'Table 12'!A1", "Grid Summary: There are a number of schemes that are designed to help certain households pay their energy bills. Before today, how familiar were you with the following schemes?")</f>
        <v>Grid Summary: There are a number of schemes that are designed to help certain households pay their energy bills. Before today, how familiar were you with the following schemes?</v>
      </c>
      <c r="E20" s="7"/>
      <c r="F20" t="s">
        <v>66</v>
      </c>
    </row>
    <row r="21" spans="3:6" x14ac:dyDescent="0.25">
      <c r="C21">
        <v>13</v>
      </c>
      <c r="D21" s="8" t="str">
        <f>HYPERLINK("#'Table 13'!A1", "There are a number of schemes that are designed to help certain households pay their energy bills. Before today, how familiar were you with the following schemes?: Winter Fuel Payment")</f>
        <v>There are a number of schemes that are designed to help certain households pay their energy bills. Before today, how familiar were you with the following schemes?: Winter Fuel Payment</v>
      </c>
      <c r="E21" s="14" t="str">
        <f>HYPERLINK("#'Full Results'!A111", "111")</f>
        <v>111</v>
      </c>
      <c r="F21" t="s">
        <v>66</v>
      </c>
    </row>
    <row r="22" spans="3:6" x14ac:dyDescent="0.25">
      <c r="C22">
        <v>14</v>
      </c>
      <c r="D22" s="8" t="str">
        <f>HYPERLINK("#'Table 14'!A1", "There are a number of schemes that are designed to help certain households pay their energy bills. Before today, how familiar were you with the following schemes?: Cold Weather Payments")</f>
        <v>There are a number of schemes that are designed to help certain households pay their energy bills. Before today, how familiar were you with the following schemes?: Cold Weather Payments</v>
      </c>
      <c r="E22" s="14" t="str">
        <f>HYPERLINK("#'Full Results'!A117", "117")</f>
        <v>117</v>
      </c>
      <c r="F22" t="s">
        <v>66</v>
      </c>
    </row>
    <row r="23" spans="3:6" x14ac:dyDescent="0.25">
      <c r="C23">
        <v>15</v>
      </c>
      <c r="D23" s="8" t="str">
        <f>HYPERLINK("#'Table 15'!A1", "There are a number of schemes that are designed to help certain households pay their energy bills. Before today, how familiar were you with the following schemes?: Warm Home Discount")</f>
        <v>There are a number of schemes that are designed to help certain households pay their energy bills. Before today, how familiar were you with the following schemes?: Warm Home Discount</v>
      </c>
      <c r="E23" s="14" t="str">
        <f>HYPERLINK("#'Full Results'!A123", "123")</f>
        <v>123</v>
      </c>
      <c r="F23" t="s">
        <v>66</v>
      </c>
    </row>
    <row r="24" spans="3:6" x14ac:dyDescent="0.25">
      <c r="C24">
        <v>16</v>
      </c>
      <c r="D24" s="8" t="str">
        <f>HYPERLINK("#'Table 16'!A1", "There are a number of schemes that are designed to help certain households pay their energy bills. Before today, how familiar were you with the following schemes?: Boiler Upgrade Scheme")</f>
        <v>There are a number of schemes that are designed to help certain households pay their energy bills. Before today, how familiar were you with the following schemes?: Boiler Upgrade Scheme</v>
      </c>
      <c r="E24" s="14" t="str">
        <f>HYPERLINK("#'Full Results'!A129", "129")</f>
        <v>129</v>
      </c>
      <c r="F24" t="s">
        <v>66</v>
      </c>
    </row>
    <row r="25" spans="3:6" x14ac:dyDescent="0.25">
      <c r="C25">
        <v>17</v>
      </c>
      <c r="D25" s="8" t="str">
        <f>HYPERLINK("#'Table 17'!A1", "There are a number of schemes that are designed to help certain households pay their energy bills. Before today, how familiar were you with the following schemes?: Home Upgrade Grant")</f>
        <v>There are a number of schemes that are designed to help certain households pay their energy bills. Before today, how familiar were you with the following schemes?: Home Upgrade Grant</v>
      </c>
      <c r="E25" s="14" t="str">
        <f>HYPERLINK("#'Full Results'!A135", "135")</f>
        <v>135</v>
      </c>
      <c r="F25" t="s">
        <v>66</v>
      </c>
    </row>
    <row r="26" spans="3:6" x14ac:dyDescent="0.25">
      <c r="C26">
        <v>18</v>
      </c>
      <c r="D26" s="8" t="str">
        <f>HYPERLINK("#'Table 18'!A1", "There are a number of schemes that are designed to help certain households pay their energy bills. Before today, how familiar were you with the following schemes?: Social Housing Decarbonisation Fund")</f>
        <v>There are a number of schemes that are designed to help certain households pay their energy bills. Before today, how familiar were you with the following schemes?: Social Housing Decarbonisation Fund</v>
      </c>
      <c r="E26" s="14" t="str">
        <f>HYPERLINK("#'Full Results'!A141", "141")</f>
        <v>141</v>
      </c>
      <c r="F26" t="s">
        <v>66</v>
      </c>
    </row>
    <row r="27" spans="3:6" x14ac:dyDescent="0.25">
      <c r="C27">
        <v>19</v>
      </c>
      <c r="D27" s="8" t="str">
        <f>HYPERLINK("#'Table 19'!A1", "There are a number of schemes that are designed to help certain households pay their energy bills. Before today, how familiar were you with the following schemes?: Energy Company Obligation")</f>
        <v>There are a number of schemes that are designed to help certain households pay their energy bills. Before today, how familiar were you with the following schemes?: Energy Company Obligation</v>
      </c>
      <c r="E27" s="14" t="str">
        <f>HYPERLINK("#'Full Results'!A147", "147")</f>
        <v>147</v>
      </c>
      <c r="F27" t="s">
        <v>66</v>
      </c>
    </row>
    <row r="28" spans="3:6" x14ac:dyDescent="0.25">
      <c r="C28">
        <v>20</v>
      </c>
      <c r="D28" s="8" t="str">
        <f>HYPERLINK("#'Table 20'!A1", "There are a number of schemes that are designed to help certain households pay their energy bills. Before today, how familiar were you with the following schemes?: Warm Front")</f>
        <v>There are a number of schemes that are designed to help certain households pay their energy bills. Before today, how familiar were you with the following schemes?: Warm Front</v>
      </c>
      <c r="E28" s="14" t="str">
        <f>HYPERLINK("#'Full Results'!A153", "153")</f>
        <v>153</v>
      </c>
      <c r="F28" t="s">
        <v>66</v>
      </c>
    </row>
    <row r="29" spans="3:6" x14ac:dyDescent="0.25">
      <c r="C29">
        <v>21</v>
      </c>
      <c r="D29" s="8" t="str">
        <f>HYPERLINK("#'Table 21'!A1", "There are a number of schemes that are designed to help certain households pay their energy bills. Before today, how familiar were you with the following schemes?: Energy Bills Support Scheme")</f>
        <v>There are a number of schemes that are designed to help certain households pay their energy bills. Before today, how familiar were you with the following schemes?: Energy Bills Support Scheme</v>
      </c>
      <c r="E29" s="14" t="str">
        <f>HYPERLINK("#'Full Results'!A159", "159")</f>
        <v>159</v>
      </c>
      <c r="F29" t="s">
        <v>66</v>
      </c>
    </row>
    <row r="30" spans="3:6" x14ac:dyDescent="0.25">
      <c r="C30">
        <v>22</v>
      </c>
      <c r="D30" s="8" t="str">
        <f>HYPERLINK("#'Table 22'!A1", "There are a number of schemes that are designed to help certain households pay their energy bills. Before today, how familiar were you with the following schemes?: Hot Water Support Payment")</f>
        <v>There are a number of schemes that are designed to help certain households pay their energy bills. Before today, how familiar were you with the following schemes?: Hot Water Support Payment</v>
      </c>
      <c r="E30" s="14" t="str">
        <f>HYPERLINK("#'Full Results'!A165", "165")</f>
        <v>165</v>
      </c>
      <c r="F30" t="s">
        <v>66</v>
      </c>
    </row>
    <row r="31" spans="3:6" x14ac:dyDescent="0.25">
      <c r="C31">
        <v>23</v>
      </c>
      <c r="D31" s="8" t="str">
        <f>HYPERLINK("#'Table 23'!A1", "If you needed help or advice with your energy bill, who would you be most likely to approach for support?Please select up to three.")</f>
        <v>If you needed help or advice with your energy bill, who would you be most likely to approach for support?Please select up to three.</v>
      </c>
      <c r="E31" s="14" t="str">
        <f>HYPERLINK("#'Full Results'!A171", "171")</f>
        <v>171</v>
      </c>
      <c r="F31" t="s">
        <v>160</v>
      </c>
    </row>
    <row r="32" spans="3:6" x14ac:dyDescent="0.25">
      <c r="C32">
        <v>24</v>
      </c>
      <c r="D32" s="8" t="str">
        <f>HYPERLINK("#'Table 24'!A1", " You said that you get financial support to help you pay your energy bills. Who did you first approach for support?Please select who you first approached for support, even if they were not able to help you directly.")</f>
        <v xml:space="preserve"> You said that you get financial support to help you pay your energy bills. Who did you first approach for support?Please select who you first approached for support, even if they were not able to help you directly.</v>
      </c>
      <c r="E32" s="14" t="str">
        <f>HYPERLINK("#'Full Results'!A187", "187")</f>
        <v>187</v>
      </c>
      <c r="F32" t="s">
        <v>164</v>
      </c>
    </row>
    <row r="33" spans="3:6" x14ac:dyDescent="0.25">
      <c r="C33">
        <v>25</v>
      </c>
      <c r="D33" s="8" t="str">
        <f>HYPERLINK("#'Table 25'!A1", " And how useful did you find the support you received from the first place you went?")</f>
        <v xml:space="preserve"> And how useful did you find the support you received from the first place you went?</v>
      </c>
      <c r="E33" s="14" t="str">
        <f>HYPERLINK("#'Full Results'!A204", "204")</f>
        <v>204</v>
      </c>
      <c r="F33" t="s">
        <v>164</v>
      </c>
    </row>
    <row r="34" spans="3:6" x14ac:dyDescent="0.25">
      <c r="C34">
        <v>26</v>
      </c>
      <c r="D34" s="8" t="str">
        <f>HYPERLINK("#'Table 26'!A1", "Grid Summary: You said you receive support on your energy bills. To what extent do you agree or disagree with the following?")</f>
        <v>Grid Summary: You said you receive support on your energy bills. To what extent do you agree or disagree with the following?</v>
      </c>
      <c r="E34" s="7"/>
      <c r="F34" t="s">
        <v>164</v>
      </c>
    </row>
    <row r="35" spans="3:6" x14ac:dyDescent="0.25">
      <c r="C35">
        <v>27</v>
      </c>
      <c r="D35" s="8" t="str">
        <f>HYPERLINK("#'Table 27'!A1", "You said you receive support on your energy bills. To what extent do you agree or disagree with the following?: I found it confusing to work out what support I was entitled to")</f>
        <v>You said you receive support on your energy bills. To what extent do you agree or disagree with the following?: I found it confusing to work out what support I was entitled to</v>
      </c>
      <c r="E35" s="14" t="str">
        <f>HYPERLINK("#'Full Results'!A213", "213")</f>
        <v>213</v>
      </c>
      <c r="F35" t="s">
        <v>164</v>
      </c>
    </row>
    <row r="36" spans="3:6" x14ac:dyDescent="0.25">
      <c r="C36">
        <v>28</v>
      </c>
      <c r="D36" s="8" t="str">
        <f>HYPERLINK("#'Table 28'!A1", "You said you receive support on your energy bills. To what extent do you agree or disagree with the following?: I had no idea support was available for vulnerable households")</f>
        <v>You said you receive support on your energy bills. To what extent do you agree or disagree with the following?: I had no idea support was available for vulnerable households</v>
      </c>
      <c r="E36" s="14" t="str">
        <f>HYPERLINK("#'Full Results'!A225", "225")</f>
        <v>225</v>
      </c>
      <c r="F36" t="s">
        <v>164</v>
      </c>
    </row>
    <row r="37" spans="3:6" x14ac:dyDescent="0.25">
      <c r="C37">
        <v>29</v>
      </c>
      <c r="D37" s="8" t="str">
        <f>HYPERLINK("#'Table 29'!A1", "You said you receive support on your energy bills. To what extent do you agree or disagree with the following?: I had to wait too long after I completed my application before I was able to access support")</f>
        <v>You said you receive support on your energy bills. To what extent do you agree or disagree with the following?: I had to wait too long after I completed my application before I was able to access support</v>
      </c>
      <c r="E37" s="14" t="str">
        <f>HYPERLINK("#'Full Results'!A237", "237")</f>
        <v>237</v>
      </c>
      <c r="F37" t="s">
        <v>164</v>
      </c>
    </row>
    <row r="38" spans="3:6" x14ac:dyDescent="0.25">
      <c r="C38">
        <v>30</v>
      </c>
      <c r="D38" s="8" t="str">
        <f>HYPERLINK("#'Table 30'!A1", "You said you receive support on your energy bills. To what extent do you agree or disagree with the following?: Applying for support was too time consuming")</f>
        <v>You said you receive support on your energy bills. To what extent do you agree or disagree with the following?: Applying for support was too time consuming</v>
      </c>
      <c r="E38" s="14" t="str">
        <f>HYPERLINK("#'Full Results'!A249", "249")</f>
        <v>249</v>
      </c>
      <c r="F38" t="s">
        <v>164</v>
      </c>
    </row>
    <row r="39" spans="3:6" x14ac:dyDescent="0.25">
      <c r="C39">
        <v>31</v>
      </c>
      <c r="D39" s="8" t="str">
        <f>HYPERLINK("#'Table 31'!A1", "You said you receive support on your energy bills. To what extent do you agree or disagree with the following?: Applying for support was too complicated")</f>
        <v>You said you receive support on your energy bills. To what extent do you agree or disagree with the following?: Applying for support was too complicated</v>
      </c>
      <c r="E39" s="14" t="str">
        <f>HYPERLINK("#'Full Results'!A261", "261")</f>
        <v>261</v>
      </c>
      <c r="F39" t="s">
        <v>164</v>
      </c>
    </row>
    <row r="40" spans="3:6" x14ac:dyDescent="0.25">
      <c r="C40">
        <v>32</v>
      </c>
      <c r="D40" s="8" t="str">
        <f>HYPERLINK("#'Table 32'!A1", " You said you receive support on your energy bills. Which of the following is closest to your view?")</f>
        <v xml:space="preserve"> You said you receive support on your energy bills. Which of the following is closest to your view?</v>
      </c>
      <c r="E40" s="14" t="str">
        <f>HYPERLINK("#'Full Results'!A273", "273")</f>
        <v>273</v>
      </c>
      <c r="F40" t="s">
        <v>164</v>
      </c>
    </row>
    <row r="41" spans="3:6" x14ac:dyDescent="0.25">
      <c r="C41">
        <v>33</v>
      </c>
      <c r="D41" s="8" t="str">
        <f>HYPERLINK("#'Table 33'!A1", " Since January 2019, there has been a legal price cap placed on what energy suppliers can charge for standard gas and electricity tariffs. Were you aware of this?")</f>
        <v xml:space="preserve"> Since January 2019, there has been a legal price cap placed on what energy suppliers can charge for standard gas and electricity tariffs. Were you aware of this?</v>
      </c>
      <c r="E41" s="14" t="str">
        <f>HYPERLINK("#'Full Results'!A282", "282")</f>
        <v>282</v>
      </c>
      <c r="F41" t="s">
        <v>66</v>
      </c>
    </row>
    <row r="42" spans="3:6" x14ac:dyDescent="0.25">
      <c r="C42">
        <v>34</v>
      </c>
      <c r="D42" s="8" t="str">
        <f>HYPERLINK("#'Table 34'!A1", " Since January 2019, there has been a legal price cap placed on what energy suppliers can charge for standard gas and electricity tariffs. To what extent do you support or oppose this?")</f>
        <v xml:space="preserve"> Since January 2019, there has been a legal price cap placed on what energy suppliers can charge for standard gas and electricity tariffs. To what extent do you support or oppose this?</v>
      </c>
      <c r="E42" s="14" t="str">
        <f>HYPERLINK("#'Full Results'!A288", "288")</f>
        <v>288</v>
      </c>
      <c r="F42" t="s">
        <v>66</v>
      </c>
    </row>
    <row r="43" spans="3:6" x14ac:dyDescent="0.25">
      <c r="C43">
        <v>35</v>
      </c>
      <c r="D43" s="8" t="str">
        <f>HYPERLINK("#'Table 35'!A1", "Grid Summary: The energy price cap has been raised in recent months and is likely to go up again later this year. To what extent do you agree or disagree with the following?")</f>
        <v>Grid Summary: The energy price cap has been raised in recent months and is likely to go up again later this year. To what extent do you agree or disagree with the following?</v>
      </c>
      <c r="E43" s="7"/>
      <c r="F43" t="s">
        <v>66</v>
      </c>
    </row>
    <row r="44" spans="3:6" x14ac:dyDescent="0.25">
      <c r="C44">
        <v>36</v>
      </c>
      <c r="D44" s="8" t="str">
        <f>HYPERLINK("#'Table 36'!A1", "The energy price cap has been raised in recent months and is likely to go up again later this year. To what extent do you agree or disagree with the following?: The price cap needs to change over time to reflect changing costs in the energy market")</f>
        <v>The energy price cap has been raised in recent months and is likely to go up again later this year. To what extent do you agree or disagree with the following?: The price cap needs to change over time to reflect changing costs in the energy market</v>
      </c>
      <c r="E44" s="14" t="str">
        <f>HYPERLINK("#'Full Results'!A300", "300")</f>
        <v>300</v>
      </c>
      <c r="F44" t="s">
        <v>66</v>
      </c>
    </row>
    <row r="45" spans="3:6" x14ac:dyDescent="0.25">
      <c r="C45">
        <v>37</v>
      </c>
      <c r="D45" s="8" t="str">
        <f>HYPERLINK("#'Table 37'!A1", "The energy price cap has been raised in recent months and is likely to go up again later this year. To what extent do you agree or disagree with the following?: The price cap going up reduces the protection it gives")</f>
        <v>The energy price cap has been raised in recent months and is likely to go up again later this year. To what extent do you agree or disagree with the following?: The price cap going up reduces the protection it gives</v>
      </c>
      <c r="E45" s="14" t="str">
        <f>HYPERLINK("#'Full Results'!A312", "312")</f>
        <v>312</v>
      </c>
      <c r="F45" t="s">
        <v>66</v>
      </c>
    </row>
    <row r="46" spans="3:6" x14ac:dyDescent="0.25">
      <c r="C46">
        <v>38</v>
      </c>
      <c r="D46" s="8" t="str">
        <f>HYPERLINK("#'Table 38'!A1", "The energy price cap has been raised in recent months and is likely to go up again later this year. To what extent do you agree or disagree with the following?: The price cap should be fixed and not change over time")</f>
        <v>The energy price cap has been raised in recent months and is likely to go up again later this year. To what extent do you agree or disagree with the following?: The price cap should be fixed and not change over time</v>
      </c>
      <c r="E46" s="14" t="str">
        <f>HYPERLINK("#'Full Results'!A324", "324")</f>
        <v>324</v>
      </c>
      <c r="F46" t="s">
        <v>66</v>
      </c>
    </row>
    <row r="47" spans="3:6" x14ac:dyDescent="0.25">
      <c r="C47">
        <v>39</v>
      </c>
      <c r="D47" s="8" t="str">
        <f>HYPERLINK("#'Table 39'!A1", " Have you previously had insulation measures fitted to your home and do you think you will need to fit more?")</f>
        <v xml:space="preserve"> Have you previously had insulation measures fitted to your home and do you think you will need to fit more?</v>
      </c>
      <c r="E47" s="14" t="str">
        <f>HYPERLINK("#'Full Results'!A336", "336")</f>
        <v>336</v>
      </c>
      <c r="F47" t="s">
        <v>219</v>
      </c>
    </row>
    <row r="48" spans="3:6" x14ac:dyDescent="0.25">
      <c r="C48">
        <v>40</v>
      </c>
      <c r="D48" s="8" t="str">
        <f>HYPERLINK("#'Table 40'!A1", "Some households face high energy bills because their home is poorly insulated. Who do you think should be primarily responsible for improving the energy efficiency of such homes?Please select up to three.")</f>
        <v>Some households face high energy bills because their home is poorly insulated. Who do you think should be primarily responsible for improving the energy efficiency of such homes?Please select up to three.</v>
      </c>
      <c r="E48" s="14" t="str">
        <f>HYPERLINK("#'Full Results'!A344", "344")</f>
        <v>344</v>
      </c>
      <c r="F48" t="s">
        <v>229</v>
      </c>
    </row>
    <row r="49" spans="3:6" x14ac:dyDescent="0.25">
      <c r="C49">
        <v>41</v>
      </c>
      <c r="D49" s="8" t="str">
        <f>HYPERLINK("#'Table 41'!A1", " Some people argue that the best way to help people who are struggling with their energy bills is to install more insulation measures in those people’s homes. Others argue the best way to help people is to give them money to help them pay their b...")</f>
        <v xml:space="preserve"> Some people argue that the best way to help people who are struggling with their energy bills is to install more insulation measures in those people’s homes. Others argue the best way to help people is to give them money to help them pay their b...</v>
      </c>
      <c r="E49" s="14" t="str">
        <f>HYPERLINK("#'Full Results'!A356", "356")</f>
        <v>356</v>
      </c>
      <c r="F49" t="s">
        <v>66</v>
      </c>
    </row>
    <row r="50" spans="3:6" x14ac:dyDescent="0.25">
      <c r="C50">
        <v>42</v>
      </c>
      <c r="D50" s="8" t="str">
        <f>HYPERLINK("#'Table 42'!A1", " If the government offered to fit extra insulation measures to your house, which of the following would be closest to your view?")</f>
        <v xml:space="preserve"> If the government offered to fit extra insulation measures to your house, which of the following would be closest to your view?</v>
      </c>
      <c r="E50" s="14" t="str">
        <f>HYPERLINK("#'Full Results'!A364", "364")</f>
        <v>364</v>
      </c>
      <c r="F50" t="s">
        <v>219</v>
      </c>
    </row>
    <row r="51" spans="3:6" x14ac:dyDescent="0.25">
      <c r="C51">
        <v>43</v>
      </c>
      <c r="D51" s="8" t="str">
        <f>HYPERLINK("#'Table 43'!A1", "Is it said that improved insulation can reduce your energy bills for many years ahead. Which of the following might put you off installing improved insulation?Please select all that apply.")</f>
        <v>Is it said that improved insulation can reduce your energy bills for many years ahead. Which of the following might put you off installing improved insulation?Please select all that apply.</v>
      </c>
      <c r="E51" s="14" t="str">
        <f>HYPERLINK("#'Full Results'!A372", "372")</f>
        <v>372</v>
      </c>
      <c r="F51" t="s">
        <v>219</v>
      </c>
    </row>
    <row r="52" spans="3:6" x14ac:dyDescent="0.25">
      <c r="C52">
        <v>44</v>
      </c>
      <c r="D52" s="8" t="str">
        <f>HYPERLINK("#'Table 44'!A1", " Some families struggle to pay their energy bills. In addition to any other general forms of support that people might receive (such as Universal Credit), should there be a form of financial support available specifically to help with energy bills?")</f>
        <v xml:space="preserve"> Some families struggle to pay their energy bills. In addition to any other general forms of support that people might receive (such as Universal Credit), should there be a form of financial support available specifically to help with energy bills?</v>
      </c>
      <c r="E52" s="14" t="str">
        <f>HYPERLINK("#'Full Results'!A383", "383")</f>
        <v>383</v>
      </c>
      <c r="F52" t="s">
        <v>66</v>
      </c>
    </row>
    <row r="53" spans="3:6" x14ac:dyDescent="0.25">
      <c r="C53">
        <v>45</v>
      </c>
      <c r="D53" s="8" t="str">
        <f>HYPERLINK("#'Table 45'!A1", " Some families struggle to pay their water bills. In addition to any other general forms of support that people might receive, should there be a form of financial support available specifically to help with water bills?")</f>
        <v xml:space="preserve"> Some families struggle to pay their water bills. In addition to any other general forms of support that people might receive, should there be a form of financial support available specifically to help with water bills?</v>
      </c>
      <c r="E53" s="14" t="str">
        <f>HYPERLINK("#'Full Results'!A389", "389")</f>
        <v>389</v>
      </c>
      <c r="F53" t="s">
        <v>249</v>
      </c>
    </row>
    <row r="54" spans="3:6" x14ac:dyDescent="0.25">
      <c r="C54">
        <v>46</v>
      </c>
      <c r="D54" s="8" t="str">
        <f>HYPERLINK("#'Table 46'!A1", " Some families struggle to pay their household food bills. In addition to any other general forms of support that people might receive, should there be a form of financial support available specifically to help with household food bills?")</f>
        <v xml:space="preserve"> Some families struggle to pay their household food bills. In addition to any other general forms of support that people might receive, should there be a form of financial support available specifically to help with household food bills?</v>
      </c>
      <c r="E54" s="14" t="str">
        <f>HYPERLINK("#'Full Results'!A395", "395")</f>
        <v>395</v>
      </c>
      <c r="F54" t="s">
        <v>249</v>
      </c>
    </row>
    <row r="55" spans="3:6" x14ac:dyDescent="0.25">
      <c r="C55">
        <v>47</v>
      </c>
      <c r="D55" s="8" t="str">
        <f>HYPERLINK("#'Table 47'!A1", "You said you were in favour of additional help being made available to help cover the cost of household energy bills, but not water bills. Why is this? Please select all that apply.")</f>
        <v>You said you were in favour of additional help being made available to help cover the cost of household energy bills, but not water bills. Why is this? Please select all that apply.</v>
      </c>
      <c r="E55" s="14" t="str">
        <f>HYPERLINK("#'Full Results'!A401", "401")</f>
        <v>401</v>
      </c>
      <c r="F55" t="s">
        <v>259</v>
      </c>
    </row>
    <row r="56" spans="3:6" x14ac:dyDescent="0.25">
      <c r="C56">
        <v>48</v>
      </c>
      <c r="D56" s="8" t="str">
        <f>HYPERLINK("#'Table 48'!A1", "You said you were in favour of additional help being made available to help cover the cost of household energy bills, but not food costs. Why is this? Please select all that apply.")</f>
        <v>You said you were in favour of additional help being made available to help cover the cost of household energy bills, but not food costs. Why is this? Please select all that apply.</v>
      </c>
      <c r="E56" s="14" t="str">
        <f>HYPERLINK("#'Full Results'!A409", "409")</f>
        <v>409</v>
      </c>
      <c r="F56" t="s">
        <v>265</v>
      </c>
    </row>
    <row r="57" spans="3:6" x14ac:dyDescent="0.25">
      <c r="C57">
        <v>49</v>
      </c>
      <c r="D57" s="8" t="str">
        <f>HYPERLINK("#'Table 49'!A1", " If the government were to give financial support specifically to help with energy bills, which of the following comes closest to your view?Please rank on a scale from 1 to 5.")</f>
        <v xml:space="preserve"> If the government were to give financial support specifically to help with energy bills, which of the following comes closest to your view?Please rank on a scale from 1 to 5.</v>
      </c>
      <c r="E57" s="14" t="str">
        <f>HYPERLINK("#'Full Results'!A419", "419")</f>
        <v>419</v>
      </c>
      <c r="F57" t="s">
        <v>66</v>
      </c>
    </row>
    <row r="58" spans="3:6" x14ac:dyDescent="0.25">
      <c r="C58">
        <v>50</v>
      </c>
      <c r="D58" s="8" t="str">
        <f>HYPERLINK("#'Table 50'!A1", "If the government put in place a form of financial support specifically to help with energy bills targeted to those most in need, who should it target?Please select up to three groups.")</f>
        <v>If the government put in place a form of financial support specifically to help with energy bills targeted to those most in need, who should it target?Please select up to three groups.</v>
      </c>
      <c r="E58" s="14" t="str">
        <f>HYPERLINK("#'Full Results'!A428", "428")</f>
        <v>428</v>
      </c>
      <c r="F58" t="s">
        <v>66</v>
      </c>
    </row>
    <row r="59" spans="3:6" x14ac:dyDescent="0.25">
      <c r="C59">
        <v>51</v>
      </c>
      <c r="D59" s="8" t="str">
        <f>HYPERLINK("#'Table 51'!A1", " The energy price cap was intended to be a temporary measure. Which of the following comes closest to your view?")</f>
        <v xml:space="preserve"> The energy price cap was intended to be a temporary measure. Which of the following comes closest to your view?</v>
      </c>
      <c r="E59" s="14" t="str">
        <f>HYPERLINK("#'Full Results'!A444", "444")</f>
        <v>444</v>
      </c>
      <c r="F59" t="s">
        <v>66</v>
      </c>
    </row>
    <row r="60" spans="3:6" x14ac:dyDescent="0.25">
      <c r="C60">
        <v>52</v>
      </c>
      <c r="D60" s="8" t="str">
        <f>HYPERLINK("#'Table 52'!A1", "You said that you thought households with low incomes should receive financial support. How do you think this support should be provided?Please select all that apply.")</f>
        <v>You said that you thought households with low incomes should receive financial support. How do you think this support should be provided?Please select all that apply.</v>
      </c>
      <c r="E60" s="14" t="str">
        <f>HYPERLINK("#'Full Results'!A452", "452")</f>
        <v>452</v>
      </c>
      <c r="F60" t="s">
        <v>295</v>
      </c>
    </row>
    <row r="61" spans="3:6" x14ac:dyDescent="0.25">
      <c r="C61">
        <v>53</v>
      </c>
      <c r="D61" s="8" t="str">
        <f>HYPERLINK("#'Table 53'!A1", " You thought households with low incomes should receive financial support. Imagine the support was to start this year. How much should this support be worth?")</f>
        <v xml:space="preserve"> You thought households with low incomes should receive financial support. Imagine the support was to start this year. How much should this support be worth?</v>
      </c>
      <c r="E61" s="14" t="str">
        <f>HYPERLINK("#'Full Results'!A462", "462")</f>
        <v>462</v>
      </c>
      <c r="F61" t="s">
        <v>295</v>
      </c>
    </row>
    <row r="62" spans="3:6" x14ac:dyDescent="0.25">
      <c r="C62">
        <v>54</v>
      </c>
      <c r="D62" s="8" t="str">
        <f>HYPERLINK("#'Table 54'!A1", " In the next few years, the cost of energy bills may reduce to more normal levels. Should additional financial support continue to be available, even if energy bills reduce to more normal levels?")</f>
        <v xml:space="preserve"> In the next few years, the cost of energy bills may reduce to more normal levels. Should additional financial support continue to be available, even if energy bills reduce to more normal levels?</v>
      </c>
      <c r="E62" s="14" t="str">
        <f>HYPERLINK("#'Full Results'!A474", "474")</f>
        <v>474</v>
      </c>
      <c r="F62" t="s">
        <v>295</v>
      </c>
    </row>
    <row r="63" spans="3:6" x14ac:dyDescent="0.25">
      <c r="C63">
        <v>55</v>
      </c>
      <c r="D63" s="8" t="str">
        <f>HYPERLINK("#'Table 55'!A1", "You said that you thought households with young children should receive financial support. How do you think this support should be provided?Please select all that apply.")</f>
        <v>You said that you thought households with young children should receive financial support. How do you think this support should be provided?Please select all that apply.</v>
      </c>
      <c r="E63" s="14" t="str">
        <f>HYPERLINK("#'Full Results'!A481", "481")</f>
        <v>481</v>
      </c>
      <c r="F63" t="s">
        <v>310</v>
      </c>
    </row>
    <row r="64" spans="3:6" x14ac:dyDescent="0.25">
      <c r="C64">
        <v>56</v>
      </c>
      <c r="D64" s="8" t="str">
        <f>HYPERLINK("#'Table 56'!A1", " You thought households with young children should receive financial support. Imagine the support was to start this year. How much should this support be worth?")</f>
        <v xml:space="preserve"> You thought households with young children should receive financial support. Imagine the support was to start this year. How much should this support be worth?</v>
      </c>
      <c r="E64" s="14" t="str">
        <f>HYPERLINK("#'Full Results'!A491", "491")</f>
        <v>491</v>
      </c>
      <c r="F64" t="s">
        <v>310</v>
      </c>
    </row>
    <row r="65" spans="3:6" x14ac:dyDescent="0.25">
      <c r="C65">
        <v>57</v>
      </c>
      <c r="D65" s="8" t="str">
        <f>HYPERLINK("#'Table 57'!A1", " In the next few years, the cost of energy bills may reduce to more normal levels. Should additional financial support continue to be available, even if energy bills reduce to more normal levels?")</f>
        <v xml:space="preserve"> In the next few years, the cost of energy bills may reduce to more normal levels. Should additional financial support continue to be available, even if energy bills reduce to more normal levels?</v>
      </c>
      <c r="E65" s="14" t="str">
        <f>HYPERLINK("#'Full Results'!A503", "503")</f>
        <v>503</v>
      </c>
      <c r="F65" t="s">
        <v>310</v>
      </c>
    </row>
    <row r="66" spans="3:6" x14ac:dyDescent="0.25">
      <c r="C66">
        <v>58</v>
      </c>
      <c r="D66" s="8" t="str">
        <f>HYPERLINK("#'Table 58'!A1", "You said that you thought pensioners and the elderly should receive financial support. How do you think this support should be provided?Please select all that apply.")</f>
        <v>You said that you thought pensioners and the elderly should receive financial support. How do you think this support should be provided?Please select all that apply.</v>
      </c>
      <c r="E66" s="14" t="str">
        <f>HYPERLINK("#'Full Results'!A510", "510")</f>
        <v>510</v>
      </c>
      <c r="F66" t="s">
        <v>313</v>
      </c>
    </row>
    <row r="67" spans="3:6" x14ac:dyDescent="0.25">
      <c r="C67">
        <v>59</v>
      </c>
      <c r="D67" s="8" t="str">
        <f>HYPERLINK("#'Table 59'!A1", " You thought pensioners and the elderly should receive financial support. Imagine the support was to start this year. How much should this support be worth?")</f>
        <v xml:space="preserve"> You thought pensioners and the elderly should receive financial support. Imagine the support was to start this year. How much should this support be worth?</v>
      </c>
      <c r="E67" s="14" t="str">
        <f>HYPERLINK("#'Full Results'!A520", "520")</f>
        <v>520</v>
      </c>
      <c r="F67" t="s">
        <v>313</v>
      </c>
    </row>
    <row r="68" spans="3:6" x14ac:dyDescent="0.25">
      <c r="C68">
        <v>60</v>
      </c>
      <c r="D68" s="8" t="str">
        <f>HYPERLINK("#'Table 60'!A1", " In the next few years, the cost of energy bills may reduce to more normal levels. Should additional financial support continue to be available, even if energy bills reduce to more normal levels?")</f>
        <v xml:space="preserve"> In the next few years, the cost of energy bills may reduce to more normal levels. Should additional financial support continue to be available, even if energy bills reduce to more normal levels?</v>
      </c>
      <c r="E68" s="14" t="str">
        <f>HYPERLINK("#'Full Results'!A532", "532")</f>
        <v>532</v>
      </c>
      <c r="F68" t="s">
        <v>313</v>
      </c>
    </row>
    <row r="69" spans="3:6" x14ac:dyDescent="0.25">
      <c r="C69">
        <v>61</v>
      </c>
      <c r="D69" s="8" t="str">
        <f>HYPERLINK("#'Table 61'!A1", "You said that you thought people with disabilities should receive financial support. How do you think this support should be provided?Please select all that apply.")</f>
        <v>You said that you thought people with disabilities should receive financial support. How do you think this support should be provided?Please select all that apply.</v>
      </c>
      <c r="E69" s="14" t="str">
        <f>HYPERLINK("#'Full Results'!A539", "539")</f>
        <v>539</v>
      </c>
      <c r="F69" t="s">
        <v>316</v>
      </c>
    </row>
    <row r="70" spans="3:6" x14ac:dyDescent="0.25">
      <c r="C70">
        <v>62</v>
      </c>
      <c r="D70" s="8" t="str">
        <f>HYPERLINK("#'Table 62'!A1", " You thought people with disabilities should receive financial support. Imagine the support was to start this year. How much should this support be worth?")</f>
        <v xml:space="preserve"> You thought people with disabilities should receive financial support. Imagine the support was to start this year. How much should this support be worth?</v>
      </c>
      <c r="E70" s="14" t="str">
        <f>HYPERLINK("#'Full Results'!A548", "548")</f>
        <v>548</v>
      </c>
      <c r="F70" t="s">
        <v>316</v>
      </c>
    </row>
    <row r="71" spans="3:6" x14ac:dyDescent="0.25">
      <c r="C71">
        <v>63</v>
      </c>
      <c r="D71" s="8" t="str">
        <f>HYPERLINK("#'Table 63'!A1", " In the next few years, the cost of energy bills may reduce to more normal levels. Should additional financial support continue to be available, even if energy bills reduce to more normal levels?")</f>
        <v xml:space="preserve"> In the next few years, the cost of energy bills may reduce to more normal levels. Should additional financial support continue to be available, even if energy bills reduce to more normal levels?</v>
      </c>
      <c r="E71" s="14" t="str">
        <f>HYPERLINK("#'Full Results'!A560", "560")</f>
        <v>560</v>
      </c>
      <c r="F71" t="s">
        <v>316</v>
      </c>
    </row>
    <row r="72" spans="3:6" x14ac:dyDescent="0.25">
      <c r="C72">
        <v>64</v>
      </c>
      <c r="D72" s="8" t="str">
        <f>HYPERLINK("#'Table 64'!A1", "You said that you thought people with chronic (long-term) health conditions should receive financial support. How do you think this support should be provided?Please select all that apply.")</f>
        <v>You said that you thought people with chronic (long-term) health conditions should receive financial support. How do you think this support should be provided?Please select all that apply.</v>
      </c>
      <c r="E72" s="14" t="str">
        <f>HYPERLINK("#'Full Results'!A567", "567")</f>
        <v>567</v>
      </c>
      <c r="F72" t="s">
        <v>319</v>
      </c>
    </row>
    <row r="73" spans="3:6" x14ac:dyDescent="0.25">
      <c r="C73">
        <v>65</v>
      </c>
      <c r="D73" s="8" t="str">
        <f>HYPERLINK("#'Table 65'!A1", " You thought people with chronic (long-term) health conditions should receive financial support. Imagine the support was to start this year. How much should this support be worth?")</f>
        <v xml:space="preserve"> You thought people with chronic (long-term) health conditions should receive financial support. Imagine the support was to start this year. How much should this support be worth?</v>
      </c>
      <c r="E73" s="14" t="str">
        <f>HYPERLINK("#'Full Results'!A577", "577")</f>
        <v>577</v>
      </c>
      <c r="F73" t="s">
        <v>319</v>
      </c>
    </row>
    <row r="74" spans="3:6" x14ac:dyDescent="0.25">
      <c r="C74">
        <v>66</v>
      </c>
      <c r="D74" s="8" t="str">
        <f>HYPERLINK("#'Table 66'!A1", " In the next few years, the cost of energy bills may reduce to more normal levels. Should additional financial support continue to be available, even if energy bills reduce to more normal levels?")</f>
        <v xml:space="preserve"> In the next few years, the cost of energy bills may reduce to more normal levels. Should additional financial support continue to be available, even if energy bills reduce to more normal levels?</v>
      </c>
      <c r="E74" s="14" t="str">
        <f>HYPERLINK("#'Full Results'!A589", "589")</f>
        <v>589</v>
      </c>
      <c r="F74" t="s">
        <v>319</v>
      </c>
    </row>
    <row r="75" spans="3:6" x14ac:dyDescent="0.25">
      <c r="C75">
        <v>67</v>
      </c>
      <c r="D75" s="8" t="str">
        <f>HYPERLINK("#'Table 67'!A1", "You said that you thought people with mental health conditions should receive financial support. How do you think this support should be provided?Please select all that apply.")</f>
        <v>You said that you thought people with mental health conditions should receive financial support. How do you think this support should be provided?Please select all that apply.</v>
      </c>
      <c r="E75" s="14" t="str">
        <f>HYPERLINK("#'Full Results'!A596", "596")</f>
        <v>596</v>
      </c>
      <c r="F75" t="s">
        <v>322</v>
      </c>
    </row>
    <row r="76" spans="3:6" x14ac:dyDescent="0.25">
      <c r="C76">
        <v>68</v>
      </c>
      <c r="D76" s="8" t="str">
        <f>HYPERLINK("#'Table 68'!A1", " You thought people with mental health conditions should receive financial support. Imagine the support was to start this year. How much should this support be worth?")</f>
        <v xml:space="preserve"> You thought people with mental health conditions should receive financial support. Imagine the support was to start this year. How much should this support be worth?</v>
      </c>
      <c r="E76" s="14" t="str">
        <f>HYPERLINK("#'Full Results'!A606", "606")</f>
        <v>606</v>
      </c>
      <c r="F76" t="s">
        <v>322</v>
      </c>
    </row>
    <row r="77" spans="3:6" x14ac:dyDescent="0.25">
      <c r="C77">
        <v>69</v>
      </c>
      <c r="D77" s="8" t="str">
        <f>HYPERLINK("#'Table 69'!A1", " In the next few years, the cost of energy bills may reduce to more normal levels. Should additional financial support continue to be available, even if energy bills reduce to more normal levels?")</f>
        <v xml:space="preserve"> In the next few years, the cost of energy bills may reduce to more normal levels. Should additional financial support continue to be available, even if energy bills reduce to more normal levels?</v>
      </c>
      <c r="E77" s="14" t="str">
        <f>HYPERLINK("#'Full Results'!A618", "618")</f>
        <v>618</v>
      </c>
      <c r="F77" t="s">
        <v>322</v>
      </c>
    </row>
    <row r="78" spans="3:6" x14ac:dyDescent="0.25">
      <c r="C78">
        <v>70</v>
      </c>
      <c r="D78" s="8" t="str">
        <f>HYPERLINK("#'Table 70'!A1", "You said that you thought households that pay their bills by cheque should receive financial support. How do you think this support should be provided?Please select all that apply.")</f>
        <v>You said that you thought households that pay their bills by cheque should receive financial support. How do you think this support should be provided?Please select all that apply.</v>
      </c>
      <c r="E78" s="14" t="str">
        <f>HYPERLINK("#'Full Results'!A625", "625")</f>
        <v>625</v>
      </c>
      <c r="F78" t="s">
        <v>325</v>
      </c>
    </row>
    <row r="79" spans="3:6" x14ac:dyDescent="0.25">
      <c r="C79">
        <v>71</v>
      </c>
      <c r="D79" s="8" t="str">
        <f>HYPERLINK("#'Table 71'!A1", " You thought households that pay their bills by cheque should receive financial support. Imagine the support was to start this year. How much should this support be worth?")</f>
        <v xml:space="preserve"> You thought households that pay their bills by cheque should receive financial support. Imagine the support was to start this year. How much should this support be worth?</v>
      </c>
      <c r="E79" s="14" t="str">
        <f>HYPERLINK("#'Full Results'!A633", "633")</f>
        <v>633</v>
      </c>
      <c r="F79" t="s">
        <v>325</v>
      </c>
    </row>
    <row r="80" spans="3:6" x14ac:dyDescent="0.25">
      <c r="C80">
        <v>72</v>
      </c>
      <c r="D80" s="8" t="str">
        <f>HYPERLINK("#'Table 72'!A1", " In the next few years, the cost of energy bills may reduce to more normal levels. Should additional financial support continue to be available, even if energy bills reduce to more normal levels?")</f>
        <v xml:space="preserve"> In the next few years, the cost of energy bills may reduce to more normal levels. Should additional financial support continue to be available, even if energy bills reduce to more normal levels?</v>
      </c>
      <c r="E80" s="14" t="str">
        <f>HYPERLINK("#'Full Results'!A645", "645")</f>
        <v>645</v>
      </c>
      <c r="F80" t="s">
        <v>325</v>
      </c>
    </row>
    <row r="81" spans="3:6" x14ac:dyDescent="0.25">
      <c r="C81">
        <v>73</v>
      </c>
      <c r="D81" s="8" t="str">
        <f>HYPERLINK("#'Table 73'!A1", "You said that you thought households that have a prepayment meter fitted should receive financial support. How do you think this support should be provided?Please select all that apply.")</f>
        <v>You said that you thought households that have a prepayment meter fitted should receive financial support. How do you think this support should be provided?Please select all that apply.</v>
      </c>
      <c r="E81" s="14" t="str">
        <f>HYPERLINK("#'Full Results'!A652", "652")</f>
        <v>652</v>
      </c>
      <c r="F81" t="s">
        <v>328</v>
      </c>
    </row>
    <row r="82" spans="3:6" x14ac:dyDescent="0.25">
      <c r="C82">
        <v>74</v>
      </c>
      <c r="D82" s="8" t="str">
        <f>HYPERLINK("#'Table 74'!A1", " You thought households that have a prepayment meter fitted should receive financial support. Imagine the support was to start this year. How much should this support be worth?")</f>
        <v xml:space="preserve"> You thought households that have a prepayment meter fitted should receive financial support. Imagine the support was to start this year. How much should this support be worth?</v>
      </c>
      <c r="E82" s="14" t="str">
        <f>HYPERLINK("#'Full Results'!A661", "661")</f>
        <v>661</v>
      </c>
      <c r="F82" t="s">
        <v>328</v>
      </c>
    </row>
    <row r="83" spans="3:6" x14ac:dyDescent="0.25">
      <c r="C83">
        <v>75</v>
      </c>
      <c r="D83" s="8" t="str">
        <f>HYPERLINK("#'Table 75'!A1", " In the next few years, the cost of energy bills may reduce to more normal levels. Should additional financial support continue to be available, even if energy bills reduce to more normal levels?")</f>
        <v xml:space="preserve"> In the next few years, the cost of energy bills may reduce to more normal levels. Should additional financial support continue to be available, even if energy bills reduce to more normal levels?</v>
      </c>
      <c r="E83" s="14" t="str">
        <f>HYPERLINK("#'Full Results'!A673", "673")</f>
        <v>673</v>
      </c>
      <c r="F83" t="s">
        <v>328</v>
      </c>
    </row>
    <row r="84" spans="3:6" x14ac:dyDescent="0.25">
      <c r="C84">
        <v>76</v>
      </c>
      <c r="D84" s="8" t="str">
        <f>HYPERLINK("#'Table 76'!A1", "You said that you thought people living in social housing should receive financial support. How do you think this support should be provided?Please select all that apply.")</f>
        <v>You said that you thought people living in social housing should receive financial support. How do you think this support should be provided?Please select all that apply.</v>
      </c>
      <c r="E84" s="14" t="str">
        <f>HYPERLINK("#'Full Results'!A680", "680")</f>
        <v>680</v>
      </c>
      <c r="F84" t="s">
        <v>331</v>
      </c>
    </row>
    <row r="85" spans="3:6" x14ac:dyDescent="0.25">
      <c r="C85">
        <v>77</v>
      </c>
      <c r="D85" s="8" t="str">
        <f>HYPERLINK("#'Table 77'!A1", " You thought people living in social housing should receive financial support. Imagine the support was to start this year. How much should this support be worth?")</f>
        <v xml:space="preserve"> You thought people living in social housing should receive financial support. Imagine the support was to start this year. How much should this support be worth?</v>
      </c>
      <c r="E85" s="14" t="str">
        <f>HYPERLINK("#'Full Results'!A689", "689")</f>
        <v>689</v>
      </c>
      <c r="F85" t="s">
        <v>331</v>
      </c>
    </row>
    <row r="86" spans="3:6" x14ac:dyDescent="0.25">
      <c r="C86">
        <v>78</v>
      </c>
      <c r="D86" s="8" t="str">
        <f>HYPERLINK("#'Table 78'!A1", " In the next few years, the cost of energy bills may reduce to more normal levels. Should additional financial support continue to be available, even if energy bills reduce to more normal levels?")</f>
        <v xml:space="preserve"> In the next few years, the cost of energy bills may reduce to more normal levels. Should additional financial support continue to be available, even if energy bills reduce to more normal levels?</v>
      </c>
      <c r="E86" s="14" t="str">
        <f>HYPERLINK("#'Full Results'!A701", "701")</f>
        <v>701</v>
      </c>
      <c r="F86" t="s">
        <v>331</v>
      </c>
    </row>
    <row r="87" spans="3:6" x14ac:dyDescent="0.25">
      <c r="C87">
        <v>79</v>
      </c>
      <c r="D87" s="8" t="str">
        <f>HYPERLINK("#'Table 79'!A1", "You said that you thought people living in the private rented sector should receive financial support. How do you think this support should be provided?Please select all that apply.")</f>
        <v>You said that you thought people living in the private rented sector should receive financial support. How do you think this support should be provided?Please select all that apply.</v>
      </c>
      <c r="E87" s="14" t="str">
        <f>HYPERLINK("#'Full Results'!A708", "708")</f>
        <v>708</v>
      </c>
      <c r="F87" t="s">
        <v>334</v>
      </c>
    </row>
    <row r="88" spans="3:6" x14ac:dyDescent="0.25">
      <c r="C88">
        <v>80</v>
      </c>
      <c r="D88" s="8" t="str">
        <f>HYPERLINK("#'Table 80'!A1", " You thought people living in the private rented sector should receive financial support. Imagine the support was to start this year. How much should this support be worth?")</f>
        <v xml:space="preserve"> You thought people living in the private rented sector should receive financial support. Imagine the support was to start this year. How much should this support be worth?</v>
      </c>
      <c r="E88" s="14" t="str">
        <f>HYPERLINK("#'Full Results'!A717", "717")</f>
        <v>717</v>
      </c>
      <c r="F88" t="s">
        <v>334</v>
      </c>
    </row>
    <row r="89" spans="3:6" x14ac:dyDescent="0.25">
      <c r="C89">
        <v>81</v>
      </c>
      <c r="D89" s="8" t="str">
        <f>HYPERLINK("#'Table 81'!A1", " In the next few years, the cost of energy bills may reduce to more normal levels. Should additional financial support continue to be available, even if energy bills reduce to more normal levels?")</f>
        <v xml:space="preserve"> In the next few years, the cost of energy bills may reduce to more normal levels. Should additional financial support continue to be available, even if energy bills reduce to more normal levels?</v>
      </c>
      <c r="E89" s="14" t="str">
        <f>HYPERLINK("#'Full Results'!A729", "729")</f>
        <v>729</v>
      </c>
      <c r="F89" t="s">
        <v>334</v>
      </c>
    </row>
    <row r="90" spans="3:6" x14ac:dyDescent="0.25">
      <c r="C90">
        <v>82</v>
      </c>
      <c r="D90" s="8" t="str">
        <f>HYPERLINK("#'Table 82'!A1", "You said that you thought people living in poorly insulated homes should receive financial support. How do you think this support should be provided?Please select all that apply.")</f>
        <v>You said that you thought people living in poorly insulated homes should receive financial support. How do you think this support should be provided?Please select all that apply.</v>
      </c>
      <c r="E90" s="14" t="str">
        <f>HYPERLINK("#'Full Results'!A736", "736")</f>
        <v>736</v>
      </c>
      <c r="F90" t="s">
        <v>337</v>
      </c>
    </row>
    <row r="91" spans="3:6" x14ac:dyDescent="0.25">
      <c r="C91">
        <v>83</v>
      </c>
      <c r="D91" s="8" t="str">
        <f>HYPERLINK("#'Table 83'!A1", " You thought people living in poorly insulated homes should receive financial support. Imagine the support was to start this year. How much should this support be worth?")</f>
        <v xml:space="preserve"> You thought people living in poorly insulated homes should receive financial support. Imagine the support was to start this year. How much should this support be worth?</v>
      </c>
      <c r="E91" s="14" t="str">
        <f>HYPERLINK("#'Full Results'!A745", "745")</f>
        <v>745</v>
      </c>
      <c r="F91" t="s">
        <v>337</v>
      </c>
    </row>
    <row r="92" spans="3:6" x14ac:dyDescent="0.25">
      <c r="C92">
        <v>84</v>
      </c>
      <c r="D92" s="8" t="str">
        <f>HYPERLINK("#'Table 84'!A1", " In the next few years, the cost of energy bills may reduce to more normal levels. Should additional financial support continue to be available, even if energy bills reduce to more normal levels?")</f>
        <v xml:space="preserve"> In the next few years, the cost of energy bills may reduce to more normal levels. Should additional financial support continue to be available, even if energy bills reduce to more normal levels?</v>
      </c>
      <c r="E92" s="14" t="str">
        <f>HYPERLINK("#'Full Results'!A757", "757")</f>
        <v>757</v>
      </c>
      <c r="F92" t="s">
        <v>337</v>
      </c>
    </row>
    <row r="93" spans="3:6" x14ac:dyDescent="0.25">
      <c r="C93">
        <v>85</v>
      </c>
      <c r="D93" s="8" t="str">
        <f>HYPERLINK("#'Table 85'!A1", " You said that households with low incomes should continue to receive financial support with their energy bills. Imagine energy prices have returned to more normal levels. How much should that support be worth?")</f>
        <v xml:space="preserve"> You said that households with low incomes should continue to receive financial support with their energy bills. Imagine energy prices have returned to more normal levels. How much should that support be worth?</v>
      </c>
      <c r="E93" s="14" t="str">
        <f>HYPERLINK("#'Full Results'!A764", "764")</f>
        <v>764</v>
      </c>
      <c r="F93" t="s">
        <v>340</v>
      </c>
    </row>
    <row r="94" spans="3:6" x14ac:dyDescent="0.25">
      <c r="C94">
        <v>86</v>
      </c>
      <c r="D94" s="8" t="str">
        <f>HYPERLINK("#'Table 86'!A1", " You said that households with young children should continue to receive financial support with their energy bills. Imagine energy prices have returned to more normal levels. How much should that support be worth?")</f>
        <v xml:space="preserve"> You said that households with young children should continue to receive financial support with their energy bills. Imagine energy prices have returned to more normal levels. How much should that support be worth?</v>
      </c>
      <c r="E94" s="14" t="str">
        <f>HYPERLINK("#'Full Results'!A776", "776")</f>
        <v>776</v>
      </c>
      <c r="F94" t="s">
        <v>340</v>
      </c>
    </row>
    <row r="95" spans="3:6" x14ac:dyDescent="0.25">
      <c r="C95">
        <v>87</v>
      </c>
      <c r="D95" s="8" t="str">
        <f>HYPERLINK("#'Table 87'!A1", " You said that pensioners and the elderly should continue to receive financial support with their energy bills. Imagine energy prices have returned to more normal levels. How much should that support be worth?")</f>
        <v xml:space="preserve"> You said that pensioners and the elderly should continue to receive financial support with their energy bills. Imagine energy prices have returned to more normal levels. How much should that support be worth?</v>
      </c>
      <c r="E95" s="14" t="str">
        <f>HYPERLINK("#'Full Results'!A788", "788")</f>
        <v>788</v>
      </c>
      <c r="F95" t="s">
        <v>340</v>
      </c>
    </row>
    <row r="96" spans="3:6" x14ac:dyDescent="0.25">
      <c r="C96">
        <v>88</v>
      </c>
      <c r="D96" s="8" t="str">
        <f>HYPERLINK("#'Table 88'!A1", " You said that people with disabilities should continue to receive financial support with their energy bills. Imagine energy prices have returned to more normal levels. How much should that support be worth?")</f>
        <v xml:space="preserve"> You said that people with disabilities should continue to receive financial support with their energy bills. Imagine energy prices have returned to more normal levels. How much should that support be worth?</v>
      </c>
      <c r="E96" s="14" t="str">
        <f>HYPERLINK("#'Full Results'!A800", "800")</f>
        <v>800</v>
      </c>
      <c r="F96" t="s">
        <v>340</v>
      </c>
    </row>
    <row r="97" spans="3:6" x14ac:dyDescent="0.25">
      <c r="C97">
        <v>89</v>
      </c>
      <c r="D97" s="8" t="str">
        <f>HYPERLINK("#'Table 89'!A1", " You said that people with chronic (long-term) health conditions should continue to receive financial support with their energy bills. Imagine energy prices have returned to more normal levels. How much should that support be worth?")</f>
        <v xml:space="preserve"> You said that people with chronic (long-term) health conditions should continue to receive financial support with their energy bills. Imagine energy prices have returned to more normal levels. How much should that support be worth?</v>
      </c>
      <c r="E97" s="14" t="str">
        <f>HYPERLINK("#'Full Results'!A812", "812")</f>
        <v>812</v>
      </c>
      <c r="F97" t="s">
        <v>340</v>
      </c>
    </row>
    <row r="98" spans="3:6" x14ac:dyDescent="0.25">
      <c r="C98">
        <v>90</v>
      </c>
      <c r="D98" s="8" t="str">
        <f>HYPERLINK("#'Table 90'!A1", " You said that people with mental health conditions should continue to receive financial support with their energy bills. Imagine energy prices have returned to more normal levels. How much should that support be worth?")</f>
        <v xml:space="preserve"> You said that people with mental health conditions should continue to receive financial support with their energy bills. Imagine energy prices have returned to more normal levels. How much should that support be worth?</v>
      </c>
      <c r="E98" s="14" t="str">
        <f>HYPERLINK("#'Full Results'!A824", "824")</f>
        <v>824</v>
      </c>
      <c r="F98" t="s">
        <v>340</v>
      </c>
    </row>
    <row r="99" spans="3:6" x14ac:dyDescent="0.25">
      <c r="C99">
        <v>91</v>
      </c>
      <c r="D99" s="8" t="str">
        <f>HYPERLINK("#'Table 91'!A1", " You said that households that pay their bills by cheque should continue to receive financial support with their energy bills. Imagine energy prices have returned to more normal levels. How much should that support be worth?")</f>
        <v xml:space="preserve"> You said that households that pay their bills by cheque should continue to receive financial support with their energy bills. Imagine energy prices have returned to more normal levels. How much should that support be worth?</v>
      </c>
      <c r="E99" s="14" t="str">
        <f>HYPERLINK("#'Full Results'!A836", "836")</f>
        <v>836</v>
      </c>
      <c r="F99" t="s">
        <v>340</v>
      </c>
    </row>
    <row r="100" spans="3:6" x14ac:dyDescent="0.25">
      <c r="C100">
        <v>92</v>
      </c>
      <c r="D100" s="8" t="str">
        <f>HYPERLINK("#'Table 92'!A1", " You said that households that have a prepayment meter fitted should continue to receive financial support with their energy bills. Imagine energy prices have returned to more normal levels. How much should that support be worth?")</f>
        <v xml:space="preserve"> You said that households that have a prepayment meter fitted should continue to receive financial support with their energy bills. Imagine energy prices have returned to more normal levels. How much should that support be worth?</v>
      </c>
      <c r="E100" s="14" t="str">
        <f>HYPERLINK("#'Full Results'!A848", "848")</f>
        <v>848</v>
      </c>
      <c r="F100" t="s">
        <v>340</v>
      </c>
    </row>
    <row r="101" spans="3:6" x14ac:dyDescent="0.25">
      <c r="C101">
        <v>93</v>
      </c>
      <c r="D101" s="8" t="str">
        <f>HYPERLINK("#'Table 93'!A1", " You said that people living in social housing should continue to receive financial support with their energy bills. Imagine energy prices have returned to more normal levels. How much should that support be worth?")</f>
        <v xml:space="preserve"> You said that people living in social housing should continue to receive financial support with their energy bills. Imagine energy prices have returned to more normal levels. How much should that support be worth?</v>
      </c>
      <c r="E101" s="14" t="str">
        <f>HYPERLINK("#'Full Results'!A860", "860")</f>
        <v>860</v>
      </c>
      <c r="F101" t="s">
        <v>340</v>
      </c>
    </row>
    <row r="102" spans="3:6" x14ac:dyDescent="0.25">
      <c r="C102">
        <v>94</v>
      </c>
      <c r="D102" s="8" t="str">
        <f>HYPERLINK("#'Table 94'!A1", " You said that people living in the private rented sector should continue to receive financial support with their energy bills. Imagine energy prices have returned to more normal levels. How much should that support be worth?")</f>
        <v xml:space="preserve"> You said that people living in the private rented sector should continue to receive financial support with their energy bills. Imagine energy prices have returned to more normal levels. How much should that support be worth?</v>
      </c>
      <c r="E102" s="14" t="str">
        <f>HYPERLINK("#'Full Results'!A872", "872")</f>
        <v>872</v>
      </c>
      <c r="F102" t="s">
        <v>340</v>
      </c>
    </row>
    <row r="103" spans="3:6" x14ac:dyDescent="0.25">
      <c r="C103">
        <v>95</v>
      </c>
      <c r="D103" s="8" t="str">
        <f>HYPERLINK("#'Table 95'!A1", " You said that people living in poorly insulated homes should continue to receive financial support with their energy bills. Imagine energy prices have returned to more normal levels. How much should that support be worth?")</f>
        <v xml:space="preserve"> You said that people living in poorly insulated homes should continue to receive financial support with their energy bills. Imagine energy prices have returned to more normal levels. How much should that support be worth?</v>
      </c>
      <c r="E103" s="14" t="str">
        <f>HYPERLINK("#'Full Results'!A884", "884")</f>
        <v>884</v>
      </c>
      <c r="F103" t="s">
        <v>340</v>
      </c>
    </row>
  </sheetData>
  <pageMargins left="0.7" right="0.7" top="0.75" bottom="0.75" header="0.3" footer="0.3"/>
  <pageSetup paperSize="9" orientation="portrait" horizontalDpi="300" verticalDpi="30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AN16"/>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142</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2012</v>
      </c>
      <c r="D7" s="10">
        <v>975</v>
      </c>
      <c r="E7" s="10">
        <v>1032</v>
      </c>
      <c r="F7" s="10"/>
      <c r="G7" s="10">
        <v>273</v>
      </c>
      <c r="H7" s="10">
        <v>338</v>
      </c>
      <c r="I7" s="10">
        <v>319</v>
      </c>
      <c r="J7" s="10">
        <v>315</v>
      </c>
      <c r="K7" s="10">
        <v>303</v>
      </c>
      <c r="L7" s="10">
        <v>464</v>
      </c>
      <c r="M7" s="10"/>
      <c r="N7" s="10">
        <v>579</v>
      </c>
      <c r="O7" s="10">
        <v>546</v>
      </c>
      <c r="P7" s="10">
        <v>406</v>
      </c>
      <c r="Q7" s="10">
        <v>474</v>
      </c>
      <c r="R7" s="10"/>
      <c r="S7" s="10">
        <v>276</v>
      </c>
      <c r="T7" s="10">
        <v>270</v>
      </c>
      <c r="U7" s="10">
        <v>166</v>
      </c>
      <c r="V7" s="10">
        <v>168</v>
      </c>
      <c r="W7" s="10">
        <v>133</v>
      </c>
      <c r="X7" s="10">
        <v>182</v>
      </c>
      <c r="Y7" s="10">
        <v>164</v>
      </c>
      <c r="Z7" s="10">
        <v>84</v>
      </c>
      <c r="AA7" s="10">
        <v>232</v>
      </c>
      <c r="AB7" s="10">
        <v>188</v>
      </c>
      <c r="AC7" s="10">
        <v>103</v>
      </c>
      <c r="AD7" s="10">
        <v>46</v>
      </c>
      <c r="AE7" s="10"/>
      <c r="AF7" s="10">
        <v>773</v>
      </c>
      <c r="AG7" s="10">
        <v>894</v>
      </c>
      <c r="AH7" s="10">
        <v>216</v>
      </c>
      <c r="AI7" s="10"/>
      <c r="AJ7" s="10">
        <v>766</v>
      </c>
      <c r="AK7" s="10">
        <v>582</v>
      </c>
      <c r="AL7" s="10">
        <v>165</v>
      </c>
      <c r="AM7" s="10">
        <v>38</v>
      </c>
      <c r="AN7" s="10">
        <v>203</v>
      </c>
    </row>
    <row r="8" spans="2:40" ht="30" customHeight="1" x14ac:dyDescent="0.25">
      <c r="B8" s="11" t="s">
        <v>20</v>
      </c>
      <c r="C8" s="11">
        <v>2012</v>
      </c>
      <c r="D8" s="11">
        <v>992</v>
      </c>
      <c r="E8" s="11">
        <v>1015</v>
      </c>
      <c r="F8" s="11"/>
      <c r="G8" s="11">
        <v>280</v>
      </c>
      <c r="H8" s="11">
        <v>342</v>
      </c>
      <c r="I8" s="11">
        <v>343</v>
      </c>
      <c r="J8" s="11">
        <v>343</v>
      </c>
      <c r="K8" s="11">
        <v>283</v>
      </c>
      <c r="L8" s="11">
        <v>420</v>
      </c>
      <c r="M8" s="11"/>
      <c r="N8" s="11">
        <v>541</v>
      </c>
      <c r="O8" s="11">
        <v>521</v>
      </c>
      <c r="P8" s="11">
        <v>441</v>
      </c>
      <c r="Q8" s="11">
        <v>502</v>
      </c>
      <c r="R8" s="11"/>
      <c r="S8" s="11">
        <v>282</v>
      </c>
      <c r="T8" s="11">
        <v>262</v>
      </c>
      <c r="U8" s="11">
        <v>161</v>
      </c>
      <c r="V8" s="11">
        <v>181</v>
      </c>
      <c r="W8" s="11">
        <v>141</v>
      </c>
      <c r="X8" s="11">
        <v>181</v>
      </c>
      <c r="Y8" s="11">
        <v>161</v>
      </c>
      <c r="Z8" s="11">
        <v>80</v>
      </c>
      <c r="AA8" s="11">
        <v>221</v>
      </c>
      <c r="AB8" s="11">
        <v>181</v>
      </c>
      <c r="AC8" s="11">
        <v>101</v>
      </c>
      <c r="AD8" s="11">
        <v>60</v>
      </c>
      <c r="AE8" s="11"/>
      <c r="AF8" s="11">
        <v>773</v>
      </c>
      <c r="AG8" s="11">
        <v>887</v>
      </c>
      <c r="AH8" s="11">
        <v>220</v>
      </c>
      <c r="AI8" s="11"/>
      <c r="AJ8" s="11">
        <v>755</v>
      </c>
      <c r="AK8" s="11">
        <v>583</v>
      </c>
      <c r="AL8" s="11">
        <v>160</v>
      </c>
      <c r="AM8" s="11">
        <v>39</v>
      </c>
      <c r="AN8" s="11">
        <v>209</v>
      </c>
    </row>
    <row r="9" spans="2:40" x14ac:dyDescent="0.25">
      <c r="B9" s="18" t="s">
        <v>134</v>
      </c>
      <c r="C9" s="17">
        <v>0.769192115327613</v>
      </c>
      <c r="D9" s="17">
        <v>0.73339136160432905</v>
      </c>
      <c r="E9" s="17">
        <v>0.80303637612803302</v>
      </c>
      <c r="F9" s="17"/>
      <c r="G9" s="17">
        <v>0.69605407674788899</v>
      </c>
      <c r="H9" s="17">
        <v>0.70095826749282697</v>
      </c>
      <c r="I9" s="17">
        <v>0.73511916955425205</v>
      </c>
      <c r="J9" s="17">
        <v>0.82796634837283201</v>
      </c>
      <c r="K9" s="17">
        <v>0.81443155086565699</v>
      </c>
      <c r="L9" s="17">
        <v>0.822927932121439</v>
      </c>
      <c r="M9" s="17"/>
      <c r="N9" s="17">
        <v>0.73291452662860002</v>
      </c>
      <c r="O9" s="17">
        <v>0.79423241930638799</v>
      </c>
      <c r="P9" s="17">
        <v>0.74025664603218899</v>
      </c>
      <c r="Q9" s="17">
        <v>0.808315812114343</v>
      </c>
      <c r="R9" s="17"/>
      <c r="S9" s="17">
        <v>0.68481488151288294</v>
      </c>
      <c r="T9" s="17">
        <v>0.79456820772716297</v>
      </c>
      <c r="U9" s="17">
        <v>0.80194570934015297</v>
      </c>
      <c r="V9" s="17">
        <v>0.85846971506633496</v>
      </c>
      <c r="W9" s="17">
        <v>0.76218311145189399</v>
      </c>
      <c r="X9" s="17">
        <v>0.75094103217450603</v>
      </c>
      <c r="Y9" s="17">
        <v>0.76936682733388395</v>
      </c>
      <c r="Z9" s="17">
        <v>0.74311770730225901</v>
      </c>
      <c r="AA9" s="17">
        <v>0.76321910874663501</v>
      </c>
      <c r="AB9" s="17">
        <v>0.75917107978762299</v>
      </c>
      <c r="AC9" s="17">
        <v>0.77933932896729696</v>
      </c>
      <c r="AD9" s="17">
        <v>0.83856804802755602</v>
      </c>
      <c r="AE9" s="17"/>
      <c r="AF9" s="17">
        <v>0.78876137223109399</v>
      </c>
      <c r="AG9" s="17">
        <v>0.753634677567944</v>
      </c>
      <c r="AH9" s="17">
        <v>0.76172010012638003</v>
      </c>
      <c r="AI9" s="17"/>
      <c r="AJ9" s="17">
        <v>0.769408751050915</v>
      </c>
      <c r="AK9" s="17">
        <v>0.75058486103841704</v>
      </c>
      <c r="AL9" s="17">
        <v>0.74428048182125295</v>
      </c>
      <c r="AM9" s="17">
        <v>0.84403028931458801</v>
      </c>
      <c r="AN9" s="17">
        <v>0.82404992593791604</v>
      </c>
    </row>
    <row r="10" spans="2:40" ht="30" x14ac:dyDescent="0.25">
      <c r="B10" s="18" t="s">
        <v>135</v>
      </c>
      <c r="C10" s="17">
        <v>0.164941902713268</v>
      </c>
      <c r="D10" s="17">
        <v>0.18653732483535901</v>
      </c>
      <c r="E10" s="17">
        <v>0.14465330173794899</v>
      </c>
      <c r="F10" s="17"/>
      <c r="G10" s="17">
        <v>0.21620311810314799</v>
      </c>
      <c r="H10" s="17">
        <v>0.209996768960695</v>
      </c>
      <c r="I10" s="17">
        <v>0.18271734181008101</v>
      </c>
      <c r="J10" s="17">
        <v>0.124289867709811</v>
      </c>
      <c r="K10" s="17">
        <v>0.12998775570163201</v>
      </c>
      <c r="L10" s="17">
        <v>0.13626218842132301</v>
      </c>
      <c r="M10" s="17"/>
      <c r="N10" s="17">
        <v>0.179624774565077</v>
      </c>
      <c r="O10" s="17">
        <v>0.14863226013322001</v>
      </c>
      <c r="P10" s="17">
        <v>0.18385695635145799</v>
      </c>
      <c r="Q10" s="17">
        <v>0.149653106578409</v>
      </c>
      <c r="R10" s="17"/>
      <c r="S10" s="17">
        <v>0.20990020278838001</v>
      </c>
      <c r="T10" s="17">
        <v>0.122144079036776</v>
      </c>
      <c r="U10" s="17">
        <v>0.15761540205503799</v>
      </c>
      <c r="V10" s="17">
        <v>0.104740524886747</v>
      </c>
      <c r="W10" s="17">
        <v>0.151890796780356</v>
      </c>
      <c r="X10" s="17">
        <v>0.20085931471835899</v>
      </c>
      <c r="Y10" s="17">
        <v>0.17844446642293799</v>
      </c>
      <c r="Z10" s="17">
        <v>0.18620783121380799</v>
      </c>
      <c r="AA10" s="17">
        <v>0.17846038115790699</v>
      </c>
      <c r="AB10" s="17">
        <v>0.16076391692439199</v>
      </c>
      <c r="AC10" s="17">
        <v>0.190167066788172</v>
      </c>
      <c r="AD10" s="17">
        <v>0.11996360561125501</v>
      </c>
      <c r="AE10" s="17"/>
      <c r="AF10" s="17">
        <v>0.158885299321535</v>
      </c>
      <c r="AG10" s="17">
        <v>0.16675467689713799</v>
      </c>
      <c r="AH10" s="17">
        <v>0.182481580185193</v>
      </c>
      <c r="AI10" s="17"/>
      <c r="AJ10" s="17">
        <v>0.16772485149187899</v>
      </c>
      <c r="AK10" s="17">
        <v>0.17146447196105499</v>
      </c>
      <c r="AL10" s="17">
        <v>0.173086755139715</v>
      </c>
      <c r="AM10" s="17">
        <v>0.12880784842679699</v>
      </c>
      <c r="AN10" s="17">
        <v>0.13433131175357399</v>
      </c>
    </row>
    <row r="11" spans="2:40" ht="30" x14ac:dyDescent="0.25">
      <c r="B11" s="18" t="s">
        <v>136</v>
      </c>
      <c r="C11" s="19">
        <v>6.5865981959118802E-2</v>
      </c>
      <c r="D11" s="19">
        <v>8.0071313560312204E-2</v>
      </c>
      <c r="E11" s="19">
        <v>5.2310322134018102E-2</v>
      </c>
      <c r="F11" s="19"/>
      <c r="G11" s="19">
        <v>8.7742805148963404E-2</v>
      </c>
      <c r="H11" s="19">
        <v>8.9044963546478395E-2</v>
      </c>
      <c r="I11" s="19">
        <v>8.2163488635666401E-2</v>
      </c>
      <c r="J11" s="19">
        <v>4.7743783917357799E-2</v>
      </c>
      <c r="K11" s="19">
        <v>5.5580693432711499E-2</v>
      </c>
      <c r="L11" s="19">
        <v>4.0809879457238199E-2</v>
      </c>
      <c r="M11" s="19"/>
      <c r="N11" s="19">
        <v>8.7460698806322304E-2</v>
      </c>
      <c r="O11" s="19">
        <v>5.7135320560392097E-2</v>
      </c>
      <c r="P11" s="19">
        <v>7.5886397616352699E-2</v>
      </c>
      <c r="Q11" s="19">
        <v>4.2031081307248599E-2</v>
      </c>
      <c r="R11" s="19"/>
      <c r="S11" s="19">
        <v>0.10528491569873701</v>
      </c>
      <c r="T11" s="19">
        <v>8.3287713236061295E-2</v>
      </c>
      <c r="U11" s="19">
        <v>4.0438888604808897E-2</v>
      </c>
      <c r="V11" s="19">
        <v>3.6789760046918397E-2</v>
      </c>
      <c r="W11" s="19">
        <v>8.5926091767749804E-2</v>
      </c>
      <c r="X11" s="19">
        <v>4.8199653107135199E-2</v>
      </c>
      <c r="Y11" s="19">
        <v>5.2188706243177299E-2</v>
      </c>
      <c r="Z11" s="19">
        <v>7.0674461483932499E-2</v>
      </c>
      <c r="AA11" s="19">
        <v>5.8320510095457502E-2</v>
      </c>
      <c r="AB11" s="19">
        <v>8.0065003287985201E-2</v>
      </c>
      <c r="AC11" s="19">
        <v>3.0493604244531201E-2</v>
      </c>
      <c r="AD11" s="19">
        <v>4.1468346361189297E-2</v>
      </c>
      <c r="AE11" s="19"/>
      <c r="AF11" s="19">
        <v>5.2353328447370603E-2</v>
      </c>
      <c r="AG11" s="19">
        <v>7.9610645534918201E-2</v>
      </c>
      <c r="AH11" s="19">
        <v>5.5798319688426599E-2</v>
      </c>
      <c r="AI11" s="19"/>
      <c r="AJ11" s="19">
        <v>6.2866397457206097E-2</v>
      </c>
      <c r="AK11" s="19">
        <v>7.7950667000528107E-2</v>
      </c>
      <c r="AL11" s="19">
        <v>8.2632763039031998E-2</v>
      </c>
      <c r="AM11" s="19">
        <v>2.7161862258614701E-2</v>
      </c>
      <c r="AN11" s="19">
        <v>4.16187623085102E-2</v>
      </c>
    </row>
    <row r="12" spans="2:40" x14ac:dyDescent="0.25">
      <c r="B12" s="16"/>
    </row>
    <row r="13" spans="2:40" x14ac:dyDescent="0.25">
      <c r="B13" t="s">
        <v>67</v>
      </c>
    </row>
    <row r="14" spans="2:40" x14ac:dyDescent="0.25">
      <c r="B14" t="s">
        <v>68</v>
      </c>
    </row>
    <row r="16" spans="2:40" x14ac:dyDescent="0.25">
      <c r="B16"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AN16"/>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143</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2012</v>
      </c>
      <c r="D7" s="10">
        <v>975</v>
      </c>
      <c r="E7" s="10">
        <v>1032</v>
      </c>
      <c r="F7" s="10"/>
      <c r="G7" s="10">
        <v>273</v>
      </c>
      <c r="H7" s="10">
        <v>338</v>
      </c>
      <c r="I7" s="10">
        <v>319</v>
      </c>
      <c r="J7" s="10">
        <v>315</v>
      </c>
      <c r="K7" s="10">
        <v>303</v>
      </c>
      <c r="L7" s="10">
        <v>464</v>
      </c>
      <c r="M7" s="10"/>
      <c r="N7" s="10">
        <v>579</v>
      </c>
      <c r="O7" s="10">
        <v>546</v>
      </c>
      <c r="P7" s="10">
        <v>406</v>
      </c>
      <c r="Q7" s="10">
        <v>474</v>
      </c>
      <c r="R7" s="10"/>
      <c r="S7" s="10">
        <v>276</v>
      </c>
      <c r="T7" s="10">
        <v>270</v>
      </c>
      <c r="U7" s="10">
        <v>166</v>
      </c>
      <c r="V7" s="10">
        <v>168</v>
      </c>
      <c r="W7" s="10">
        <v>133</v>
      </c>
      <c r="X7" s="10">
        <v>182</v>
      </c>
      <c r="Y7" s="10">
        <v>164</v>
      </c>
      <c r="Z7" s="10">
        <v>84</v>
      </c>
      <c r="AA7" s="10">
        <v>232</v>
      </c>
      <c r="AB7" s="10">
        <v>188</v>
      </c>
      <c r="AC7" s="10">
        <v>103</v>
      </c>
      <c r="AD7" s="10">
        <v>46</v>
      </c>
      <c r="AE7" s="10"/>
      <c r="AF7" s="10">
        <v>773</v>
      </c>
      <c r="AG7" s="10">
        <v>894</v>
      </c>
      <c r="AH7" s="10">
        <v>216</v>
      </c>
      <c r="AI7" s="10"/>
      <c r="AJ7" s="10">
        <v>766</v>
      </c>
      <c r="AK7" s="10">
        <v>582</v>
      </c>
      <c r="AL7" s="10">
        <v>165</v>
      </c>
      <c r="AM7" s="10">
        <v>38</v>
      </c>
      <c r="AN7" s="10">
        <v>203</v>
      </c>
    </row>
    <row r="8" spans="2:40" ht="30" customHeight="1" x14ac:dyDescent="0.25">
      <c r="B8" s="11" t="s">
        <v>20</v>
      </c>
      <c r="C8" s="11">
        <v>2012</v>
      </c>
      <c r="D8" s="11">
        <v>992</v>
      </c>
      <c r="E8" s="11">
        <v>1015</v>
      </c>
      <c r="F8" s="11"/>
      <c r="G8" s="11">
        <v>280</v>
      </c>
      <c r="H8" s="11">
        <v>342</v>
      </c>
      <c r="I8" s="11">
        <v>343</v>
      </c>
      <c r="J8" s="11">
        <v>343</v>
      </c>
      <c r="K8" s="11">
        <v>283</v>
      </c>
      <c r="L8" s="11">
        <v>420</v>
      </c>
      <c r="M8" s="11"/>
      <c r="N8" s="11">
        <v>541</v>
      </c>
      <c r="O8" s="11">
        <v>521</v>
      </c>
      <c r="P8" s="11">
        <v>441</v>
      </c>
      <c r="Q8" s="11">
        <v>502</v>
      </c>
      <c r="R8" s="11"/>
      <c r="S8" s="11">
        <v>282</v>
      </c>
      <c r="T8" s="11">
        <v>262</v>
      </c>
      <c r="U8" s="11">
        <v>161</v>
      </c>
      <c r="V8" s="11">
        <v>181</v>
      </c>
      <c r="W8" s="11">
        <v>141</v>
      </c>
      <c r="X8" s="11">
        <v>181</v>
      </c>
      <c r="Y8" s="11">
        <v>161</v>
      </c>
      <c r="Z8" s="11">
        <v>80</v>
      </c>
      <c r="AA8" s="11">
        <v>221</v>
      </c>
      <c r="AB8" s="11">
        <v>181</v>
      </c>
      <c r="AC8" s="11">
        <v>101</v>
      </c>
      <c r="AD8" s="11">
        <v>60</v>
      </c>
      <c r="AE8" s="11"/>
      <c r="AF8" s="11">
        <v>773</v>
      </c>
      <c r="AG8" s="11">
        <v>887</v>
      </c>
      <c r="AH8" s="11">
        <v>220</v>
      </c>
      <c r="AI8" s="11"/>
      <c r="AJ8" s="11">
        <v>755</v>
      </c>
      <c r="AK8" s="11">
        <v>583</v>
      </c>
      <c r="AL8" s="11">
        <v>160</v>
      </c>
      <c r="AM8" s="11">
        <v>39</v>
      </c>
      <c r="AN8" s="11">
        <v>209</v>
      </c>
    </row>
    <row r="9" spans="2:40" x14ac:dyDescent="0.25">
      <c r="B9" s="18" t="s">
        <v>134</v>
      </c>
      <c r="C9" s="17">
        <v>0.84923431652365899</v>
      </c>
      <c r="D9" s="17">
        <v>0.81425338287330995</v>
      </c>
      <c r="E9" s="17">
        <v>0.88267171184791404</v>
      </c>
      <c r="F9" s="17"/>
      <c r="G9" s="17">
        <v>0.73264467861821203</v>
      </c>
      <c r="H9" s="17">
        <v>0.73804084980437701</v>
      </c>
      <c r="I9" s="17">
        <v>0.80071977980633102</v>
      </c>
      <c r="J9" s="17">
        <v>0.91682963488296998</v>
      </c>
      <c r="K9" s="17">
        <v>0.93414025429506198</v>
      </c>
      <c r="L9" s="17">
        <v>0.94481940737854997</v>
      </c>
      <c r="M9" s="17"/>
      <c r="N9" s="17">
        <v>0.82575534628360003</v>
      </c>
      <c r="O9" s="17">
        <v>0.86449721101374</v>
      </c>
      <c r="P9" s="17">
        <v>0.81305252519433802</v>
      </c>
      <c r="Q9" s="17">
        <v>0.88837966525361101</v>
      </c>
      <c r="R9" s="17"/>
      <c r="S9" s="17">
        <v>0.73543939458365604</v>
      </c>
      <c r="T9" s="17">
        <v>0.86396593527802101</v>
      </c>
      <c r="U9" s="17">
        <v>0.89577747229274496</v>
      </c>
      <c r="V9" s="17">
        <v>0.91626589459670604</v>
      </c>
      <c r="W9" s="17">
        <v>0.83645804089881004</v>
      </c>
      <c r="X9" s="17">
        <v>0.82755467901959301</v>
      </c>
      <c r="Y9" s="17">
        <v>0.87305929459860399</v>
      </c>
      <c r="Z9" s="17">
        <v>0.78768222921592401</v>
      </c>
      <c r="AA9" s="17">
        <v>0.84366940496053899</v>
      </c>
      <c r="AB9" s="17">
        <v>0.87873579278767</v>
      </c>
      <c r="AC9" s="17">
        <v>0.90787606541501398</v>
      </c>
      <c r="AD9" s="17">
        <v>0.93876821182876802</v>
      </c>
      <c r="AE9" s="17"/>
      <c r="AF9" s="17">
        <v>0.88100886239264597</v>
      </c>
      <c r="AG9" s="17">
        <v>0.81564907512350604</v>
      </c>
      <c r="AH9" s="17">
        <v>0.87174719378521004</v>
      </c>
      <c r="AI9" s="17"/>
      <c r="AJ9" s="17">
        <v>0.87104629531547395</v>
      </c>
      <c r="AK9" s="17">
        <v>0.80514674782120998</v>
      </c>
      <c r="AL9" s="17">
        <v>0.80204149591848495</v>
      </c>
      <c r="AM9" s="17">
        <v>0.94929215179971804</v>
      </c>
      <c r="AN9" s="17">
        <v>0.92536789749596404</v>
      </c>
    </row>
    <row r="10" spans="2:40" ht="30" x14ac:dyDescent="0.25">
      <c r="B10" s="18" t="s">
        <v>135</v>
      </c>
      <c r="C10" s="17">
        <v>0.11056576950028001</v>
      </c>
      <c r="D10" s="17">
        <v>0.13444757991902001</v>
      </c>
      <c r="E10" s="17">
        <v>8.7775354919530202E-2</v>
      </c>
      <c r="F10" s="17"/>
      <c r="G10" s="17">
        <v>0.19433482999472099</v>
      </c>
      <c r="H10" s="17">
        <v>0.191964180808917</v>
      </c>
      <c r="I10" s="17">
        <v>0.135915320529225</v>
      </c>
      <c r="J10" s="17">
        <v>6.7844420645643597E-2</v>
      </c>
      <c r="K10" s="17">
        <v>4.4917996250815599E-2</v>
      </c>
      <c r="L10" s="17">
        <v>4.6777515274114001E-2</v>
      </c>
      <c r="M10" s="17"/>
      <c r="N10" s="17">
        <v>0.118131702791859</v>
      </c>
      <c r="O10" s="17">
        <v>9.4906852225647306E-2</v>
      </c>
      <c r="P10" s="17">
        <v>0.14721662312900899</v>
      </c>
      <c r="Q10" s="17">
        <v>8.8008119949626595E-2</v>
      </c>
      <c r="R10" s="17"/>
      <c r="S10" s="17">
        <v>0.184679612104242</v>
      </c>
      <c r="T10" s="17">
        <v>9.2264693709959794E-2</v>
      </c>
      <c r="U10" s="17">
        <v>7.4696674121569606E-2</v>
      </c>
      <c r="V10" s="17">
        <v>6.1216676830746199E-2</v>
      </c>
      <c r="W10" s="17">
        <v>0.116274984186507</v>
      </c>
      <c r="X10" s="17">
        <v>0.1267273659822</v>
      </c>
      <c r="Y10" s="17">
        <v>0.10951592621930201</v>
      </c>
      <c r="Z10" s="17">
        <v>0.16663500555468799</v>
      </c>
      <c r="AA10" s="17">
        <v>0.12518806136782201</v>
      </c>
      <c r="AB10" s="17">
        <v>8.6039311909684196E-2</v>
      </c>
      <c r="AC10" s="17">
        <v>7.08312748141086E-2</v>
      </c>
      <c r="AD10" s="17">
        <v>4.0291049305446303E-2</v>
      </c>
      <c r="AE10" s="17"/>
      <c r="AF10" s="17">
        <v>8.9616334894959404E-2</v>
      </c>
      <c r="AG10" s="17">
        <v>0.13591758093168199</v>
      </c>
      <c r="AH10" s="17">
        <v>9.2093797118395299E-2</v>
      </c>
      <c r="AI10" s="17"/>
      <c r="AJ10" s="17">
        <v>9.79408146141688E-2</v>
      </c>
      <c r="AK10" s="17">
        <v>0.14257472128224799</v>
      </c>
      <c r="AL10" s="17">
        <v>0.12875286721804499</v>
      </c>
      <c r="AM10" s="17">
        <v>5.0707848200281701E-2</v>
      </c>
      <c r="AN10" s="17">
        <v>5.45922849922948E-2</v>
      </c>
    </row>
    <row r="11" spans="2:40" ht="30" x14ac:dyDescent="0.25">
      <c r="B11" s="18" t="s">
        <v>136</v>
      </c>
      <c r="C11" s="19">
        <v>4.0199913976060701E-2</v>
      </c>
      <c r="D11" s="19">
        <v>5.1299037207670303E-2</v>
      </c>
      <c r="E11" s="19">
        <v>2.9552933232555399E-2</v>
      </c>
      <c r="F11" s="19"/>
      <c r="G11" s="19">
        <v>7.3020491387066899E-2</v>
      </c>
      <c r="H11" s="19">
        <v>6.9994969386706296E-2</v>
      </c>
      <c r="I11" s="19">
        <v>6.3364899664444502E-2</v>
      </c>
      <c r="J11" s="19">
        <v>1.53259444713861E-2</v>
      </c>
      <c r="K11" s="19">
        <v>2.09417494541226E-2</v>
      </c>
      <c r="L11" s="19">
        <v>8.4030773473357696E-3</v>
      </c>
      <c r="M11" s="19"/>
      <c r="N11" s="19">
        <v>5.6112950924540002E-2</v>
      </c>
      <c r="O11" s="19">
        <v>4.0595936760612503E-2</v>
      </c>
      <c r="P11" s="19">
        <v>3.9730851676653398E-2</v>
      </c>
      <c r="Q11" s="19">
        <v>2.36122147967626E-2</v>
      </c>
      <c r="R11" s="19"/>
      <c r="S11" s="19">
        <v>7.9880993312102397E-2</v>
      </c>
      <c r="T11" s="19">
        <v>4.3769371012019102E-2</v>
      </c>
      <c r="U11" s="19">
        <v>2.9525853585685199E-2</v>
      </c>
      <c r="V11" s="19">
        <v>2.2517428572547699E-2</v>
      </c>
      <c r="W11" s="19">
        <v>4.7266974914683402E-2</v>
      </c>
      <c r="X11" s="19">
        <v>4.5717954998207203E-2</v>
      </c>
      <c r="Y11" s="19">
        <v>1.7424779182093099E-2</v>
      </c>
      <c r="Z11" s="19">
        <v>4.5682765229387703E-2</v>
      </c>
      <c r="AA11" s="19">
        <v>3.11425336716394E-2</v>
      </c>
      <c r="AB11" s="19">
        <v>3.5224895302645699E-2</v>
      </c>
      <c r="AC11" s="19">
        <v>2.1292659770877301E-2</v>
      </c>
      <c r="AD11" s="19">
        <v>2.0940738865785201E-2</v>
      </c>
      <c r="AE11" s="19"/>
      <c r="AF11" s="19">
        <v>2.93748027123946E-2</v>
      </c>
      <c r="AG11" s="19">
        <v>4.8433343944812197E-2</v>
      </c>
      <c r="AH11" s="19">
        <v>3.6159009096394801E-2</v>
      </c>
      <c r="AI11" s="19"/>
      <c r="AJ11" s="19">
        <v>3.1012890070357301E-2</v>
      </c>
      <c r="AK11" s="19">
        <v>5.2278530896542302E-2</v>
      </c>
      <c r="AL11" s="19">
        <v>6.92056368634692E-2</v>
      </c>
      <c r="AM11" s="19">
        <v>0</v>
      </c>
      <c r="AN11" s="19">
        <v>2.0039817511741099E-2</v>
      </c>
    </row>
    <row r="12" spans="2:40" x14ac:dyDescent="0.25">
      <c r="B12" s="16"/>
    </row>
    <row r="13" spans="2:40" x14ac:dyDescent="0.25">
      <c r="B13" t="s">
        <v>67</v>
      </c>
    </row>
    <row r="14" spans="2:40" x14ac:dyDescent="0.25">
      <c r="B14" t="s">
        <v>68</v>
      </c>
    </row>
    <row r="16" spans="2:40" x14ac:dyDescent="0.25">
      <c r="B16"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2:AN16"/>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144</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2012</v>
      </c>
      <c r="D7" s="10">
        <v>975</v>
      </c>
      <c r="E7" s="10">
        <v>1032</v>
      </c>
      <c r="F7" s="10"/>
      <c r="G7" s="10">
        <v>273</v>
      </c>
      <c r="H7" s="10">
        <v>338</v>
      </c>
      <c r="I7" s="10">
        <v>319</v>
      </c>
      <c r="J7" s="10">
        <v>315</v>
      </c>
      <c r="K7" s="10">
        <v>303</v>
      </c>
      <c r="L7" s="10">
        <v>464</v>
      </c>
      <c r="M7" s="10"/>
      <c r="N7" s="10">
        <v>579</v>
      </c>
      <c r="O7" s="10">
        <v>546</v>
      </c>
      <c r="P7" s="10">
        <v>406</v>
      </c>
      <c r="Q7" s="10">
        <v>474</v>
      </c>
      <c r="R7" s="10"/>
      <c r="S7" s="10">
        <v>276</v>
      </c>
      <c r="T7" s="10">
        <v>270</v>
      </c>
      <c r="U7" s="10">
        <v>166</v>
      </c>
      <c r="V7" s="10">
        <v>168</v>
      </c>
      <c r="W7" s="10">
        <v>133</v>
      </c>
      <c r="X7" s="10">
        <v>182</v>
      </c>
      <c r="Y7" s="10">
        <v>164</v>
      </c>
      <c r="Z7" s="10">
        <v>84</v>
      </c>
      <c r="AA7" s="10">
        <v>232</v>
      </c>
      <c r="AB7" s="10">
        <v>188</v>
      </c>
      <c r="AC7" s="10">
        <v>103</v>
      </c>
      <c r="AD7" s="10">
        <v>46</v>
      </c>
      <c r="AE7" s="10"/>
      <c r="AF7" s="10">
        <v>773</v>
      </c>
      <c r="AG7" s="10">
        <v>894</v>
      </c>
      <c r="AH7" s="10">
        <v>216</v>
      </c>
      <c r="AI7" s="10"/>
      <c r="AJ7" s="10">
        <v>766</v>
      </c>
      <c r="AK7" s="10">
        <v>582</v>
      </c>
      <c r="AL7" s="10">
        <v>165</v>
      </c>
      <c r="AM7" s="10">
        <v>38</v>
      </c>
      <c r="AN7" s="10">
        <v>203</v>
      </c>
    </row>
    <row r="8" spans="2:40" ht="30" customHeight="1" x14ac:dyDescent="0.25">
      <c r="B8" s="11" t="s">
        <v>20</v>
      </c>
      <c r="C8" s="11">
        <v>2012</v>
      </c>
      <c r="D8" s="11">
        <v>992</v>
      </c>
      <c r="E8" s="11">
        <v>1015</v>
      </c>
      <c r="F8" s="11"/>
      <c r="G8" s="11">
        <v>280</v>
      </c>
      <c r="H8" s="11">
        <v>342</v>
      </c>
      <c r="I8" s="11">
        <v>343</v>
      </c>
      <c r="J8" s="11">
        <v>343</v>
      </c>
      <c r="K8" s="11">
        <v>283</v>
      </c>
      <c r="L8" s="11">
        <v>420</v>
      </c>
      <c r="M8" s="11"/>
      <c r="N8" s="11">
        <v>541</v>
      </c>
      <c r="O8" s="11">
        <v>521</v>
      </c>
      <c r="P8" s="11">
        <v>441</v>
      </c>
      <c r="Q8" s="11">
        <v>502</v>
      </c>
      <c r="R8" s="11"/>
      <c r="S8" s="11">
        <v>282</v>
      </c>
      <c r="T8" s="11">
        <v>262</v>
      </c>
      <c r="U8" s="11">
        <v>161</v>
      </c>
      <c r="V8" s="11">
        <v>181</v>
      </c>
      <c r="W8" s="11">
        <v>141</v>
      </c>
      <c r="X8" s="11">
        <v>181</v>
      </c>
      <c r="Y8" s="11">
        <v>161</v>
      </c>
      <c r="Z8" s="11">
        <v>80</v>
      </c>
      <c r="AA8" s="11">
        <v>221</v>
      </c>
      <c r="AB8" s="11">
        <v>181</v>
      </c>
      <c r="AC8" s="11">
        <v>101</v>
      </c>
      <c r="AD8" s="11">
        <v>60</v>
      </c>
      <c r="AE8" s="11"/>
      <c r="AF8" s="11">
        <v>773</v>
      </c>
      <c r="AG8" s="11">
        <v>887</v>
      </c>
      <c r="AH8" s="11">
        <v>220</v>
      </c>
      <c r="AI8" s="11"/>
      <c r="AJ8" s="11">
        <v>755</v>
      </c>
      <c r="AK8" s="11">
        <v>583</v>
      </c>
      <c r="AL8" s="11">
        <v>160</v>
      </c>
      <c r="AM8" s="11">
        <v>39</v>
      </c>
      <c r="AN8" s="11">
        <v>209</v>
      </c>
    </row>
    <row r="9" spans="2:40" x14ac:dyDescent="0.25">
      <c r="B9" s="18" t="s">
        <v>134</v>
      </c>
      <c r="C9" s="17">
        <v>0.82900443799621404</v>
      </c>
      <c r="D9" s="17">
        <v>0.79914410946905701</v>
      </c>
      <c r="E9" s="17">
        <v>0.85733886556185401</v>
      </c>
      <c r="F9" s="17"/>
      <c r="G9" s="17">
        <v>0.69399417060456903</v>
      </c>
      <c r="H9" s="17">
        <v>0.73286411673040697</v>
      </c>
      <c r="I9" s="17">
        <v>0.81164130765220799</v>
      </c>
      <c r="J9" s="17">
        <v>0.90475972311472497</v>
      </c>
      <c r="K9" s="17">
        <v>0.90298111200350095</v>
      </c>
      <c r="L9" s="17">
        <v>0.89988393835396796</v>
      </c>
      <c r="M9" s="17"/>
      <c r="N9" s="17">
        <v>0.77872060708586199</v>
      </c>
      <c r="O9" s="17">
        <v>0.86076422733624802</v>
      </c>
      <c r="P9" s="17">
        <v>0.81036794751965902</v>
      </c>
      <c r="Q9" s="17">
        <v>0.86811034451968305</v>
      </c>
      <c r="R9" s="17"/>
      <c r="S9" s="17">
        <v>0.69043425946638104</v>
      </c>
      <c r="T9" s="17">
        <v>0.86057224515911501</v>
      </c>
      <c r="U9" s="17">
        <v>0.85325823196356398</v>
      </c>
      <c r="V9" s="17">
        <v>0.87595586720542995</v>
      </c>
      <c r="W9" s="17">
        <v>0.81658057214833502</v>
      </c>
      <c r="X9" s="17">
        <v>0.79447480003853099</v>
      </c>
      <c r="Y9" s="17">
        <v>0.87447809701663204</v>
      </c>
      <c r="Z9" s="17">
        <v>0.78511158866859998</v>
      </c>
      <c r="AA9" s="17">
        <v>0.81915151484423199</v>
      </c>
      <c r="AB9" s="17">
        <v>0.89008142214247699</v>
      </c>
      <c r="AC9" s="17">
        <v>0.90073099087085096</v>
      </c>
      <c r="AD9" s="17">
        <v>0.93657721827114904</v>
      </c>
      <c r="AE9" s="17"/>
      <c r="AF9" s="17">
        <v>0.85742881730213405</v>
      </c>
      <c r="AG9" s="17">
        <v>0.79691085489961</v>
      </c>
      <c r="AH9" s="17">
        <v>0.86185998219551796</v>
      </c>
      <c r="AI9" s="17"/>
      <c r="AJ9" s="17">
        <v>0.84077961664816203</v>
      </c>
      <c r="AK9" s="17">
        <v>0.77969236167020795</v>
      </c>
      <c r="AL9" s="17">
        <v>0.80125291572482904</v>
      </c>
      <c r="AM9" s="17">
        <v>0.87336433216135301</v>
      </c>
      <c r="AN9" s="17">
        <v>0.91651328793281595</v>
      </c>
    </row>
    <row r="10" spans="2:40" ht="30" x14ac:dyDescent="0.25">
      <c r="B10" s="18" t="s">
        <v>135</v>
      </c>
      <c r="C10" s="17">
        <v>0.12152321265107199</v>
      </c>
      <c r="D10" s="17">
        <v>0.14029814240563199</v>
      </c>
      <c r="E10" s="17">
        <v>0.103776692074341</v>
      </c>
      <c r="F10" s="17"/>
      <c r="G10" s="17">
        <v>0.220427396928877</v>
      </c>
      <c r="H10" s="17">
        <v>0.18334260639706501</v>
      </c>
      <c r="I10" s="17">
        <v>0.134275215275143</v>
      </c>
      <c r="J10" s="17">
        <v>6.8865594210300696E-2</v>
      </c>
      <c r="K10" s="17">
        <v>6.7827036967764098E-2</v>
      </c>
      <c r="L10" s="17">
        <v>7.3934944538262298E-2</v>
      </c>
      <c r="M10" s="17"/>
      <c r="N10" s="17">
        <v>0.137933454169409</v>
      </c>
      <c r="O10" s="17">
        <v>0.10817048490184999</v>
      </c>
      <c r="P10" s="17">
        <v>0.13473368726455701</v>
      </c>
      <c r="Q10" s="17">
        <v>0.10389559163041601</v>
      </c>
      <c r="R10" s="17"/>
      <c r="S10" s="17">
        <v>0.211982833232018</v>
      </c>
      <c r="T10" s="17">
        <v>9.3558877168492594E-2</v>
      </c>
      <c r="U10" s="17">
        <v>0.100666808939995</v>
      </c>
      <c r="V10" s="17">
        <v>9.0762721194971099E-2</v>
      </c>
      <c r="W10" s="17">
        <v>0.124586195468496</v>
      </c>
      <c r="X10" s="17">
        <v>0.15525297598528001</v>
      </c>
      <c r="Y10" s="17">
        <v>0.112450998001208</v>
      </c>
      <c r="Z10" s="17">
        <v>0.109233568035784</v>
      </c>
      <c r="AA10" s="17">
        <v>0.14197242003483801</v>
      </c>
      <c r="AB10" s="17">
        <v>7.6731885284915605E-2</v>
      </c>
      <c r="AC10" s="17">
        <v>7.1929142990417402E-2</v>
      </c>
      <c r="AD10" s="17">
        <v>4.2482042863065603E-2</v>
      </c>
      <c r="AE10" s="17"/>
      <c r="AF10" s="17">
        <v>0.107122759725247</v>
      </c>
      <c r="AG10" s="17">
        <v>0.14037057749168899</v>
      </c>
      <c r="AH10" s="17">
        <v>9.7360255590715705E-2</v>
      </c>
      <c r="AI10" s="17"/>
      <c r="AJ10" s="17">
        <v>0.112966821586654</v>
      </c>
      <c r="AK10" s="17">
        <v>0.16368303130055001</v>
      </c>
      <c r="AL10" s="17">
        <v>0.12783553556044899</v>
      </c>
      <c r="AM10" s="17">
        <v>9.9473805580031896E-2</v>
      </c>
      <c r="AN10" s="17">
        <v>4.7977630152075998E-2</v>
      </c>
    </row>
    <row r="11" spans="2:40" ht="30" x14ac:dyDescent="0.25">
      <c r="B11" s="18" t="s">
        <v>136</v>
      </c>
      <c r="C11" s="19">
        <v>4.9472349352713801E-2</v>
      </c>
      <c r="D11" s="19">
        <v>6.05577481253105E-2</v>
      </c>
      <c r="E11" s="19">
        <v>3.8884442363805199E-2</v>
      </c>
      <c r="F11" s="19"/>
      <c r="G11" s="19">
        <v>8.5578432466553903E-2</v>
      </c>
      <c r="H11" s="19">
        <v>8.3793276872528397E-2</v>
      </c>
      <c r="I11" s="19">
        <v>5.4083477072649301E-2</v>
      </c>
      <c r="J11" s="19">
        <v>2.6374682674974299E-2</v>
      </c>
      <c r="K11" s="19">
        <v>2.9191851028734998E-2</v>
      </c>
      <c r="L11" s="19">
        <v>2.6181117107770099E-2</v>
      </c>
      <c r="M11" s="19"/>
      <c r="N11" s="19">
        <v>8.3345938744728607E-2</v>
      </c>
      <c r="O11" s="19">
        <v>3.1065287761902E-2</v>
      </c>
      <c r="P11" s="19">
        <v>5.4898365215784103E-2</v>
      </c>
      <c r="Q11" s="19">
        <v>2.7994063849900899E-2</v>
      </c>
      <c r="R11" s="19"/>
      <c r="S11" s="19">
        <v>9.7582907301600505E-2</v>
      </c>
      <c r="T11" s="19">
        <v>4.5868877672391901E-2</v>
      </c>
      <c r="U11" s="19">
        <v>4.6074959096441201E-2</v>
      </c>
      <c r="V11" s="19">
        <v>3.32814115995985E-2</v>
      </c>
      <c r="W11" s="19">
        <v>5.8833232383169502E-2</v>
      </c>
      <c r="X11" s="19">
        <v>5.0272223976189002E-2</v>
      </c>
      <c r="Y11" s="19">
        <v>1.3070904982160099E-2</v>
      </c>
      <c r="Z11" s="19">
        <v>0.105654843295616</v>
      </c>
      <c r="AA11" s="19">
        <v>3.8876065120930198E-2</v>
      </c>
      <c r="AB11" s="19">
        <v>3.3186692572607202E-2</v>
      </c>
      <c r="AC11" s="19">
        <v>2.7339866138731499E-2</v>
      </c>
      <c r="AD11" s="19">
        <v>2.0940738865785201E-2</v>
      </c>
      <c r="AE11" s="19"/>
      <c r="AF11" s="19">
        <v>3.5448422972618597E-2</v>
      </c>
      <c r="AG11" s="19">
        <v>6.2718567608701398E-2</v>
      </c>
      <c r="AH11" s="19">
        <v>4.0779762213766398E-2</v>
      </c>
      <c r="AI11" s="19"/>
      <c r="AJ11" s="19">
        <v>4.62535617651837E-2</v>
      </c>
      <c r="AK11" s="19">
        <v>5.6624607029241603E-2</v>
      </c>
      <c r="AL11" s="19">
        <v>7.0911548714722203E-2</v>
      </c>
      <c r="AM11" s="19">
        <v>2.7161862258614701E-2</v>
      </c>
      <c r="AN11" s="19">
        <v>3.55090819151078E-2</v>
      </c>
    </row>
    <row r="12" spans="2:40" x14ac:dyDescent="0.25">
      <c r="B12" s="16"/>
    </row>
    <row r="13" spans="2:40" x14ac:dyDescent="0.25">
      <c r="B13" t="s">
        <v>67</v>
      </c>
    </row>
    <row r="14" spans="2:40" x14ac:dyDescent="0.25">
      <c r="B14" t="s">
        <v>68</v>
      </c>
    </row>
    <row r="16" spans="2:40" x14ac:dyDescent="0.25">
      <c r="B16"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AN16"/>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145</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2012</v>
      </c>
      <c r="D7" s="10">
        <v>975</v>
      </c>
      <c r="E7" s="10">
        <v>1032</v>
      </c>
      <c r="F7" s="10"/>
      <c r="G7" s="10">
        <v>273</v>
      </c>
      <c r="H7" s="10">
        <v>338</v>
      </c>
      <c r="I7" s="10">
        <v>319</v>
      </c>
      <c r="J7" s="10">
        <v>315</v>
      </c>
      <c r="K7" s="10">
        <v>303</v>
      </c>
      <c r="L7" s="10">
        <v>464</v>
      </c>
      <c r="M7" s="10"/>
      <c r="N7" s="10">
        <v>579</v>
      </c>
      <c r="O7" s="10">
        <v>546</v>
      </c>
      <c r="P7" s="10">
        <v>406</v>
      </c>
      <c r="Q7" s="10">
        <v>474</v>
      </c>
      <c r="R7" s="10"/>
      <c r="S7" s="10">
        <v>276</v>
      </c>
      <c r="T7" s="10">
        <v>270</v>
      </c>
      <c r="U7" s="10">
        <v>166</v>
      </c>
      <c r="V7" s="10">
        <v>168</v>
      </c>
      <c r="W7" s="10">
        <v>133</v>
      </c>
      <c r="X7" s="10">
        <v>182</v>
      </c>
      <c r="Y7" s="10">
        <v>164</v>
      </c>
      <c r="Z7" s="10">
        <v>84</v>
      </c>
      <c r="AA7" s="10">
        <v>232</v>
      </c>
      <c r="AB7" s="10">
        <v>188</v>
      </c>
      <c r="AC7" s="10">
        <v>103</v>
      </c>
      <c r="AD7" s="10">
        <v>46</v>
      </c>
      <c r="AE7" s="10"/>
      <c r="AF7" s="10">
        <v>773</v>
      </c>
      <c r="AG7" s="10">
        <v>894</v>
      </c>
      <c r="AH7" s="10">
        <v>216</v>
      </c>
      <c r="AI7" s="10"/>
      <c r="AJ7" s="10">
        <v>766</v>
      </c>
      <c r="AK7" s="10">
        <v>582</v>
      </c>
      <c r="AL7" s="10">
        <v>165</v>
      </c>
      <c r="AM7" s="10">
        <v>38</v>
      </c>
      <c r="AN7" s="10">
        <v>203</v>
      </c>
    </row>
    <row r="8" spans="2:40" ht="30" customHeight="1" x14ac:dyDescent="0.25">
      <c r="B8" s="11" t="s">
        <v>20</v>
      </c>
      <c r="C8" s="11">
        <v>2012</v>
      </c>
      <c r="D8" s="11">
        <v>992</v>
      </c>
      <c r="E8" s="11">
        <v>1015</v>
      </c>
      <c r="F8" s="11"/>
      <c r="G8" s="11">
        <v>280</v>
      </c>
      <c r="H8" s="11">
        <v>342</v>
      </c>
      <c r="I8" s="11">
        <v>343</v>
      </c>
      <c r="J8" s="11">
        <v>343</v>
      </c>
      <c r="K8" s="11">
        <v>283</v>
      </c>
      <c r="L8" s="11">
        <v>420</v>
      </c>
      <c r="M8" s="11"/>
      <c r="N8" s="11">
        <v>541</v>
      </c>
      <c r="O8" s="11">
        <v>521</v>
      </c>
      <c r="P8" s="11">
        <v>441</v>
      </c>
      <c r="Q8" s="11">
        <v>502</v>
      </c>
      <c r="R8" s="11"/>
      <c r="S8" s="11">
        <v>282</v>
      </c>
      <c r="T8" s="11">
        <v>262</v>
      </c>
      <c r="U8" s="11">
        <v>161</v>
      </c>
      <c r="V8" s="11">
        <v>181</v>
      </c>
      <c r="W8" s="11">
        <v>141</v>
      </c>
      <c r="X8" s="11">
        <v>181</v>
      </c>
      <c r="Y8" s="11">
        <v>161</v>
      </c>
      <c r="Z8" s="11">
        <v>80</v>
      </c>
      <c r="AA8" s="11">
        <v>221</v>
      </c>
      <c r="AB8" s="11">
        <v>181</v>
      </c>
      <c r="AC8" s="11">
        <v>101</v>
      </c>
      <c r="AD8" s="11">
        <v>60</v>
      </c>
      <c r="AE8" s="11"/>
      <c r="AF8" s="11">
        <v>773</v>
      </c>
      <c r="AG8" s="11">
        <v>887</v>
      </c>
      <c r="AH8" s="11">
        <v>220</v>
      </c>
      <c r="AI8" s="11"/>
      <c r="AJ8" s="11">
        <v>755</v>
      </c>
      <c r="AK8" s="11">
        <v>583</v>
      </c>
      <c r="AL8" s="11">
        <v>160</v>
      </c>
      <c r="AM8" s="11">
        <v>39</v>
      </c>
      <c r="AN8" s="11">
        <v>209</v>
      </c>
    </row>
    <row r="9" spans="2:40" x14ac:dyDescent="0.25">
      <c r="B9" s="18" t="s">
        <v>134</v>
      </c>
      <c r="C9" s="17">
        <v>0.76740906368782202</v>
      </c>
      <c r="D9" s="17">
        <v>0.77084829342755001</v>
      </c>
      <c r="E9" s="17">
        <v>0.76290316164377503</v>
      </c>
      <c r="F9" s="17"/>
      <c r="G9" s="17">
        <v>0.76301893663726605</v>
      </c>
      <c r="H9" s="17">
        <v>0.70992781807660199</v>
      </c>
      <c r="I9" s="17">
        <v>0.77547573689618499</v>
      </c>
      <c r="J9" s="17">
        <v>0.81620506085713496</v>
      </c>
      <c r="K9" s="17">
        <v>0.78932070676340305</v>
      </c>
      <c r="L9" s="17">
        <v>0.75599637009514298</v>
      </c>
      <c r="M9" s="17"/>
      <c r="N9" s="17">
        <v>0.73740160182299597</v>
      </c>
      <c r="O9" s="17">
        <v>0.77991283918228105</v>
      </c>
      <c r="P9" s="17">
        <v>0.75751578449955004</v>
      </c>
      <c r="Q9" s="17">
        <v>0.79395783037031697</v>
      </c>
      <c r="R9" s="17"/>
      <c r="S9" s="17">
        <v>0.70478522490176099</v>
      </c>
      <c r="T9" s="17">
        <v>0.78824625085564304</v>
      </c>
      <c r="U9" s="17">
        <v>0.80767475921215803</v>
      </c>
      <c r="V9" s="17">
        <v>0.838999825426338</v>
      </c>
      <c r="W9" s="17">
        <v>0.71489211445546896</v>
      </c>
      <c r="X9" s="17">
        <v>0.77475383268143605</v>
      </c>
      <c r="Y9" s="17">
        <v>0.76204008468995899</v>
      </c>
      <c r="Z9" s="17">
        <v>0.62131416341412904</v>
      </c>
      <c r="AA9" s="17">
        <v>0.71239241656166297</v>
      </c>
      <c r="AB9" s="17">
        <v>0.83138330231503199</v>
      </c>
      <c r="AC9" s="17">
        <v>0.81948125894773305</v>
      </c>
      <c r="AD9" s="17">
        <v>0.87919564014303198</v>
      </c>
      <c r="AE9" s="17"/>
      <c r="AF9" s="17">
        <v>0.76019678657137901</v>
      </c>
      <c r="AG9" s="17">
        <v>0.75313876768217602</v>
      </c>
      <c r="AH9" s="17">
        <v>0.78852051473045204</v>
      </c>
      <c r="AI9" s="17"/>
      <c r="AJ9" s="17">
        <v>0.76903181784477304</v>
      </c>
      <c r="AK9" s="17">
        <v>0.73991928271288498</v>
      </c>
      <c r="AL9" s="17">
        <v>0.766621202577904</v>
      </c>
      <c r="AM9" s="17">
        <v>0.80365987929152305</v>
      </c>
      <c r="AN9" s="17">
        <v>0.79751115366700398</v>
      </c>
    </row>
    <row r="10" spans="2:40" ht="30" x14ac:dyDescent="0.25">
      <c r="B10" s="18" t="s">
        <v>135</v>
      </c>
      <c r="C10" s="17">
        <v>0.15956212706926901</v>
      </c>
      <c r="D10" s="17">
        <v>0.15844611867182801</v>
      </c>
      <c r="E10" s="17">
        <v>0.16143836786472801</v>
      </c>
      <c r="F10" s="17"/>
      <c r="G10" s="17">
        <v>0.185919043249652</v>
      </c>
      <c r="H10" s="17">
        <v>0.18987831305295599</v>
      </c>
      <c r="I10" s="17">
        <v>0.146746662908459</v>
      </c>
      <c r="J10" s="17">
        <v>0.127162147837939</v>
      </c>
      <c r="K10" s="17">
        <v>0.127808268194919</v>
      </c>
      <c r="L10" s="17">
        <v>0.175574610336341</v>
      </c>
      <c r="M10" s="17"/>
      <c r="N10" s="17">
        <v>0.18220885425041</v>
      </c>
      <c r="O10" s="17">
        <v>0.15018051870322999</v>
      </c>
      <c r="P10" s="17">
        <v>0.16561058707242701</v>
      </c>
      <c r="Q10" s="17">
        <v>0.14006489820729401</v>
      </c>
      <c r="R10" s="17"/>
      <c r="S10" s="17">
        <v>0.186682056071516</v>
      </c>
      <c r="T10" s="17">
        <v>0.13723359039730701</v>
      </c>
      <c r="U10" s="17">
        <v>9.7302445738278898E-2</v>
      </c>
      <c r="V10" s="17">
        <v>0.138646370778193</v>
      </c>
      <c r="W10" s="17">
        <v>0.196252733203862</v>
      </c>
      <c r="X10" s="17">
        <v>0.15807854791248499</v>
      </c>
      <c r="Y10" s="17">
        <v>0.18938531819644899</v>
      </c>
      <c r="Z10" s="17">
        <v>0.24024406034286799</v>
      </c>
      <c r="AA10" s="17">
        <v>0.206170309966239</v>
      </c>
      <c r="AB10" s="17">
        <v>0.11496850239322</v>
      </c>
      <c r="AC10" s="17">
        <v>0.14290302221766199</v>
      </c>
      <c r="AD10" s="17">
        <v>8.1237162574677405E-2</v>
      </c>
      <c r="AE10" s="17"/>
      <c r="AF10" s="17">
        <v>0.159625064506321</v>
      </c>
      <c r="AG10" s="17">
        <v>0.17042742073237399</v>
      </c>
      <c r="AH10" s="17">
        <v>0.14331301426624901</v>
      </c>
      <c r="AI10" s="17"/>
      <c r="AJ10" s="17">
        <v>0.15282102628143701</v>
      </c>
      <c r="AK10" s="17">
        <v>0.16808880024153799</v>
      </c>
      <c r="AL10" s="17">
        <v>0.177637666182697</v>
      </c>
      <c r="AM10" s="17">
        <v>6.8772608663719106E-2</v>
      </c>
      <c r="AN10" s="17">
        <v>0.15598919995522501</v>
      </c>
    </row>
    <row r="11" spans="2:40" ht="30" x14ac:dyDescent="0.25">
      <c r="B11" s="18" t="s">
        <v>136</v>
      </c>
      <c r="C11" s="19">
        <v>7.3028809242909096E-2</v>
      </c>
      <c r="D11" s="19">
        <v>7.0705587900621605E-2</v>
      </c>
      <c r="E11" s="19">
        <v>7.5658470491497806E-2</v>
      </c>
      <c r="F11" s="19"/>
      <c r="G11" s="19">
        <v>5.1062020113081898E-2</v>
      </c>
      <c r="H11" s="19">
        <v>0.100193868870442</v>
      </c>
      <c r="I11" s="19">
        <v>7.7777600195356206E-2</v>
      </c>
      <c r="J11" s="19">
        <v>5.6632791304926398E-2</v>
      </c>
      <c r="K11" s="19">
        <v>8.2871025041678495E-2</v>
      </c>
      <c r="L11" s="19">
        <v>6.84290195685162E-2</v>
      </c>
      <c r="M11" s="19"/>
      <c r="N11" s="19">
        <v>8.0389543926593393E-2</v>
      </c>
      <c r="O11" s="19">
        <v>6.9906642114489104E-2</v>
      </c>
      <c r="P11" s="19">
        <v>7.6873628428022797E-2</v>
      </c>
      <c r="Q11" s="19">
        <v>6.5977271422388906E-2</v>
      </c>
      <c r="R11" s="19"/>
      <c r="S11" s="19">
        <v>0.108532719026723</v>
      </c>
      <c r="T11" s="19">
        <v>7.4520158747049703E-2</v>
      </c>
      <c r="U11" s="19">
        <v>9.5022795049562805E-2</v>
      </c>
      <c r="V11" s="19">
        <v>2.2353803795469099E-2</v>
      </c>
      <c r="W11" s="19">
        <v>8.8855152340669402E-2</v>
      </c>
      <c r="X11" s="19">
        <v>6.7167619406078599E-2</v>
      </c>
      <c r="Y11" s="19">
        <v>4.8574597113591599E-2</v>
      </c>
      <c r="Z11" s="19">
        <v>0.138441776243003</v>
      </c>
      <c r="AA11" s="19">
        <v>8.1437273472098004E-2</v>
      </c>
      <c r="AB11" s="19">
        <v>5.3648195291747497E-2</v>
      </c>
      <c r="AC11" s="19">
        <v>3.7615718834605197E-2</v>
      </c>
      <c r="AD11" s="19">
        <v>3.9567197282290398E-2</v>
      </c>
      <c r="AE11" s="19"/>
      <c r="AF11" s="19">
        <v>8.0178148922300102E-2</v>
      </c>
      <c r="AG11" s="19">
        <v>7.6433811585449402E-2</v>
      </c>
      <c r="AH11" s="19">
        <v>6.81664710032997E-2</v>
      </c>
      <c r="AI11" s="19"/>
      <c r="AJ11" s="19">
        <v>7.8147155873789995E-2</v>
      </c>
      <c r="AK11" s="19">
        <v>9.1991917045576799E-2</v>
      </c>
      <c r="AL11" s="19">
        <v>5.5741131239399402E-2</v>
      </c>
      <c r="AM11" s="19">
        <v>0.127567512044758</v>
      </c>
      <c r="AN11" s="19">
        <v>4.6499646377770598E-2</v>
      </c>
    </row>
    <row r="12" spans="2:40" x14ac:dyDescent="0.25">
      <c r="B12" s="16"/>
    </row>
    <row r="13" spans="2:40" x14ac:dyDescent="0.25">
      <c r="B13" t="s">
        <v>67</v>
      </c>
    </row>
    <row r="14" spans="2:40" x14ac:dyDescent="0.25">
      <c r="B14" t="s">
        <v>68</v>
      </c>
    </row>
    <row r="16" spans="2:40" x14ac:dyDescent="0.25">
      <c r="B16"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2:AN16"/>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146</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2012</v>
      </c>
      <c r="D7" s="10">
        <v>975</v>
      </c>
      <c r="E7" s="10">
        <v>1032</v>
      </c>
      <c r="F7" s="10"/>
      <c r="G7" s="10">
        <v>273</v>
      </c>
      <c r="H7" s="10">
        <v>338</v>
      </c>
      <c r="I7" s="10">
        <v>319</v>
      </c>
      <c r="J7" s="10">
        <v>315</v>
      </c>
      <c r="K7" s="10">
        <v>303</v>
      </c>
      <c r="L7" s="10">
        <v>464</v>
      </c>
      <c r="M7" s="10"/>
      <c r="N7" s="10">
        <v>579</v>
      </c>
      <c r="O7" s="10">
        <v>546</v>
      </c>
      <c r="P7" s="10">
        <v>406</v>
      </c>
      <c r="Q7" s="10">
        <v>474</v>
      </c>
      <c r="R7" s="10"/>
      <c r="S7" s="10">
        <v>276</v>
      </c>
      <c r="T7" s="10">
        <v>270</v>
      </c>
      <c r="U7" s="10">
        <v>166</v>
      </c>
      <c r="V7" s="10">
        <v>168</v>
      </c>
      <c r="W7" s="10">
        <v>133</v>
      </c>
      <c r="X7" s="10">
        <v>182</v>
      </c>
      <c r="Y7" s="10">
        <v>164</v>
      </c>
      <c r="Z7" s="10">
        <v>84</v>
      </c>
      <c r="AA7" s="10">
        <v>232</v>
      </c>
      <c r="AB7" s="10">
        <v>188</v>
      </c>
      <c r="AC7" s="10">
        <v>103</v>
      </c>
      <c r="AD7" s="10">
        <v>46</v>
      </c>
      <c r="AE7" s="10"/>
      <c r="AF7" s="10">
        <v>773</v>
      </c>
      <c r="AG7" s="10">
        <v>894</v>
      </c>
      <c r="AH7" s="10">
        <v>216</v>
      </c>
      <c r="AI7" s="10"/>
      <c r="AJ7" s="10">
        <v>766</v>
      </c>
      <c r="AK7" s="10">
        <v>582</v>
      </c>
      <c r="AL7" s="10">
        <v>165</v>
      </c>
      <c r="AM7" s="10">
        <v>38</v>
      </c>
      <c r="AN7" s="10">
        <v>203</v>
      </c>
    </row>
    <row r="8" spans="2:40" ht="30" customHeight="1" x14ac:dyDescent="0.25">
      <c r="B8" s="11" t="s">
        <v>20</v>
      </c>
      <c r="C8" s="11">
        <v>2012</v>
      </c>
      <c r="D8" s="11">
        <v>992</v>
      </c>
      <c r="E8" s="11">
        <v>1015</v>
      </c>
      <c r="F8" s="11"/>
      <c r="G8" s="11">
        <v>280</v>
      </c>
      <c r="H8" s="11">
        <v>342</v>
      </c>
      <c r="I8" s="11">
        <v>343</v>
      </c>
      <c r="J8" s="11">
        <v>343</v>
      </c>
      <c r="K8" s="11">
        <v>283</v>
      </c>
      <c r="L8" s="11">
        <v>420</v>
      </c>
      <c r="M8" s="11"/>
      <c r="N8" s="11">
        <v>541</v>
      </c>
      <c r="O8" s="11">
        <v>521</v>
      </c>
      <c r="P8" s="11">
        <v>441</v>
      </c>
      <c r="Q8" s="11">
        <v>502</v>
      </c>
      <c r="R8" s="11"/>
      <c r="S8" s="11">
        <v>282</v>
      </c>
      <c r="T8" s="11">
        <v>262</v>
      </c>
      <c r="U8" s="11">
        <v>161</v>
      </c>
      <c r="V8" s="11">
        <v>181</v>
      </c>
      <c r="W8" s="11">
        <v>141</v>
      </c>
      <c r="X8" s="11">
        <v>181</v>
      </c>
      <c r="Y8" s="11">
        <v>161</v>
      </c>
      <c r="Z8" s="11">
        <v>80</v>
      </c>
      <c r="AA8" s="11">
        <v>221</v>
      </c>
      <c r="AB8" s="11">
        <v>181</v>
      </c>
      <c r="AC8" s="11">
        <v>101</v>
      </c>
      <c r="AD8" s="11">
        <v>60</v>
      </c>
      <c r="AE8" s="11"/>
      <c r="AF8" s="11">
        <v>773</v>
      </c>
      <c r="AG8" s="11">
        <v>887</v>
      </c>
      <c r="AH8" s="11">
        <v>220</v>
      </c>
      <c r="AI8" s="11"/>
      <c r="AJ8" s="11">
        <v>755</v>
      </c>
      <c r="AK8" s="11">
        <v>583</v>
      </c>
      <c r="AL8" s="11">
        <v>160</v>
      </c>
      <c r="AM8" s="11">
        <v>39</v>
      </c>
      <c r="AN8" s="11">
        <v>209</v>
      </c>
    </row>
    <row r="9" spans="2:40" x14ac:dyDescent="0.25">
      <c r="B9" s="18" t="s">
        <v>134</v>
      </c>
      <c r="C9" s="17">
        <v>0.68264271277484401</v>
      </c>
      <c r="D9" s="17">
        <v>0.65711266392057199</v>
      </c>
      <c r="E9" s="17">
        <v>0.70717009499441097</v>
      </c>
      <c r="F9" s="17"/>
      <c r="G9" s="17">
        <v>0.59611804421783698</v>
      </c>
      <c r="H9" s="17">
        <v>0.57811086680604096</v>
      </c>
      <c r="I9" s="17">
        <v>0.66235605158831201</v>
      </c>
      <c r="J9" s="17">
        <v>0.77358746663889499</v>
      </c>
      <c r="K9" s="17">
        <v>0.74601315126558199</v>
      </c>
      <c r="L9" s="17">
        <v>0.72515598822948901</v>
      </c>
      <c r="M9" s="17"/>
      <c r="N9" s="17">
        <v>0.62352154926666603</v>
      </c>
      <c r="O9" s="17">
        <v>0.71802424153975897</v>
      </c>
      <c r="P9" s="17">
        <v>0.663791763310418</v>
      </c>
      <c r="Q9" s="17">
        <v>0.72558608445169104</v>
      </c>
      <c r="R9" s="17"/>
      <c r="S9" s="17">
        <v>0.54760422194575098</v>
      </c>
      <c r="T9" s="17">
        <v>0.67887731927225603</v>
      </c>
      <c r="U9" s="17">
        <v>0.69655318466154303</v>
      </c>
      <c r="V9" s="17">
        <v>0.74624156822498999</v>
      </c>
      <c r="W9" s="17">
        <v>0.71872863952326405</v>
      </c>
      <c r="X9" s="17">
        <v>0.71094942580086296</v>
      </c>
      <c r="Y9" s="17">
        <v>0.71540266520299201</v>
      </c>
      <c r="Z9" s="17">
        <v>0.61991782159181796</v>
      </c>
      <c r="AA9" s="17">
        <v>0.65696229845833598</v>
      </c>
      <c r="AB9" s="17">
        <v>0.75383437236984596</v>
      </c>
      <c r="AC9" s="17">
        <v>0.68849150570088602</v>
      </c>
      <c r="AD9" s="17">
        <v>0.79977922266203805</v>
      </c>
      <c r="AE9" s="17"/>
      <c r="AF9" s="17">
        <v>0.70579754229624403</v>
      </c>
      <c r="AG9" s="17">
        <v>0.64429761398263796</v>
      </c>
      <c r="AH9" s="17">
        <v>0.73116154699850799</v>
      </c>
      <c r="AI9" s="17"/>
      <c r="AJ9" s="17">
        <v>0.68479816533770599</v>
      </c>
      <c r="AK9" s="17">
        <v>0.63825656829260402</v>
      </c>
      <c r="AL9" s="17">
        <v>0.65560938305974603</v>
      </c>
      <c r="AM9" s="17">
        <v>0.796635734924943</v>
      </c>
      <c r="AN9" s="17">
        <v>0.79679114085664404</v>
      </c>
    </row>
    <row r="10" spans="2:40" ht="30" x14ac:dyDescent="0.25">
      <c r="B10" s="18" t="s">
        <v>135</v>
      </c>
      <c r="C10" s="17">
        <v>0.20501502728989299</v>
      </c>
      <c r="D10" s="17">
        <v>0.21514014985824501</v>
      </c>
      <c r="E10" s="17">
        <v>0.19498654883303801</v>
      </c>
      <c r="F10" s="17"/>
      <c r="G10" s="17">
        <v>0.27876387174779199</v>
      </c>
      <c r="H10" s="17">
        <v>0.28409234314898102</v>
      </c>
      <c r="I10" s="17">
        <v>0.20043125906720399</v>
      </c>
      <c r="J10" s="17">
        <v>0.12248446011045</v>
      </c>
      <c r="K10" s="17">
        <v>0.13286882768507</v>
      </c>
      <c r="L10" s="17">
        <v>0.211096070376111</v>
      </c>
      <c r="M10" s="17"/>
      <c r="N10" s="17">
        <v>0.22158251117424199</v>
      </c>
      <c r="O10" s="17">
        <v>0.17505435956191401</v>
      </c>
      <c r="P10" s="17">
        <v>0.24856795048642499</v>
      </c>
      <c r="Q10" s="17">
        <v>0.18111393903429701</v>
      </c>
      <c r="R10" s="17"/>
      <c r="S10" s="17">
        <v>0.28755526720010299</v>
      </c>
      <c r="T10" s="17">
        <v>0.17437541875019399</v>
      </c>
      <c r="U10" s="17">
        <v>0.196754960093773</v>
      </c>
      <c r="V10" s="17">
        <v>0.185115320473143</v>
      </c>
      <c r="W10" s="17">
        <v>0.16708553985585001</v>
      </c>
      <c r="X10" s="17">
        <v>0.19109407146171001</v>
      </c>
      <c r="Y10" s="17">
        <v>0.21372252190103799</v>
      </c>
      <c r="Z10" s="17">
        <v>0.25164547127030401</v>
      </c>
      <c r="AA10" s="17">
        <v>0.238197499592255</v>
      </c>
      <c r="AB10" s="17">
        <v>0.12510880394572699</v>
      </c>
      <c r="AC10" s="17">
        <v>0.253367989687384</v>
      </c>
      <c r="AD10" s="17">
        <v>0.116270930056072</v>
      </c>
      <c r="AE10" s="17"/>
      <c r="AF10" s="17">
        <v>0.19467236306577701</v>
      </c>
      <c r="AG10" s="17">
        <v>0.22301266522216101</v>
      </c>
      <c r="AH10" s="17">
        <v>0.15731021949693</v>
      </c>
      <c r="AI10" s="17"/>
      <c r="AJ10" s="17">
        <v>0.193359298722802</v>
      </c>
      <c r="AK10" s="17">
        <v>0.251599196364786</v>
      </c>
      <c r="AL10" s="17">
        <v>0.19808413044234299</v>
      </c>
      <c r="AM10" s="17">
        <v>0.203364265075057</v>
      </c>
      <c r="AN10" s="17">
        <v>0.145836509091639</v>
      </c>
    </row>
    <row r="11" spans="2:40" ht="30" x14ac:dyDescent="0.25">
      <c r="B11" s="18" t="s">
        <v>136</v>
      </c>
      <c r="C11" s="19">
        <v>0.11234225993526301</v>
      </c>
      <c r="D11" s="19">
        <v>0.127747186221183</v>
      </c>
      <c r="E11" s="19">
        <v>9.7843356172550494E-2</v>
      </c>
      <c r="F11" s="19"/>
      <c r="G11" s="19">
        <v>0.125118084034371</v>
      </c>
      <c r="H11" s="19">
        <v>0.137796790044978</v>
      </c>
      <c r="I11" s="19">
        <v>0.137212689344484</v>
      </c>
      <c r="J11" s="19">
        <v>0.10392807325065399</v>
      </c>
      <c r="K11" s="19">
        <v>0.121118021049348</v>
      </c>
      <c r="L11" s="19">
        <v>6.3747941394399807E-2</v>
      </c>
      <c r="M11" s="19"/>
      <c r="N11" s="19">
        <v>0.15489593955909201</v>
      </c>
      <c r="O11" s="19">
        <v>0.106921398898326</v>
      </c>
      <c r="P11" s="19">
        <v>8.7640286203156906E-2</v>
      </c>
      <c r="Q11" s="19">
        <v>9.3299976514011201E-2</v>
      </c>
      <c r="R11" s="19"/>
      <c r="S11" s="19">
        <v>0.164840510854146</v>
      </c>
      <c r="T11" s="19">
        <v>0.146747261977551</v>
      </c>
      <c r="U11" s="19">
        <v>0.106691855244684</v>
      </c>
      <c r="V11" s="19">
        <v>6.8643111301867302E-2</v>
      </c>
      <c r="W11" s="19">
        <v>0.114185820620887</v>
      </c>
      <c r="X11" s="19">
        <v>9.7956502737426704E-2</v>
      </c>
      <c r="Y11" s="19">
        <v>7.0874812895969502E-2</v>
      </c>
      <c r="Z11" s="19">
        <v>0.128436707137878</v>
      </c>
      <c r="AA11" s="19">
        <v>0.104840201949409</v>
      </c>
      <c r="AB11" s="19">
        <v>0.121056823684426</v>
      </c>
      <c r="AC11" s="19">
        <v>5.8140504611730301E-2</v>
      </c>
      <c r="AD11" s="19">
        <v>8.3949847281890103E-2</v>
      </c>
      <c r="AE11" s="19"/>
      <c r="AF11" s="19">
        <v>9.9530094637979002E-2</v>
      </c>
      <c r="AG11" s="19">
        <v>0.132689720795201</v>
      </c>
      <c r="AH11" s="19">
        <v>0.11152823350456301</v>
      </c>
      <c r="AI11" s="19"/>
      <c r="AJ11" s="19">
        <v>0.121842535939493</v>
      </c>
      <c r="AK11" s="19">
        <v>0.11014423534261</v>
      </c>
      <c r="AL11" s="19">
        <v>0.146306486497911</v>
      </c>
      <c r="AM11" s="19">
        <v>0</v>
      </c>
      <c r="AN11" s="19">
        <v>5.73723500517173E-2</v>
      </c>
    </row>
    <row r="12" spans="2:40" x14ac:dyDescent="0.25">
      <c r="B12" s="16"/>
    </row>
    <row r="13" spans="2:40" x14ac:dyDescent="0.25">
      <c r="B13" t="s">
        <v>67</v>
      </c>
    </row>
    <row r="14" spans="2:40" x14ac:dyDescent="0.25">
      <c r="B14" t="s">
        <v>68</v>
      </c>
    </row>
    <row r="16" spans="2:40" x14ac:dyDescent="0.25">
      <c r="B16"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AN16"/>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147</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2012</v>
      </c>
      <c r="D7" s="10">
        <v>975</v>
      </c>
      <c r="E7" s="10">
        <v>1032</v>
      </c>
      <c r="F7" s="10"/>
      <c r="G7" s="10">
        <v>273</v>
      </c>
      <c r="H7" s="10">
        <v>338</v>
      </c>
      <c r="I7" s="10">
        <v>319</v>
      </c>
      <c r="J7" s="10">
        <v>315</v>
      </c>
      <c r="K7" s="10">
        <v>303</v>
      </c>
      <c r="L7" s="10">
        <v>464</v>
      </c>
      <c r="M7" s="10"/>
      <c r="N7" s="10">
        <v>579</v>
      </c>
      <c r="O7" s="10">
        <v>546</v>
      </c>
      <c r="P7" s="10">
        <v>406</v>
      </c>
      <c r="Q7" s="10">
        <v>474</v>
      </c>
      <c r="R7" s="10"/>
      <c r="S7" s="10">
        <v>276</v>
      </c>
      <c r="T7" s="10">
        <v>270</v>
      </c>
      <c r="U7" s="10">
        <v>166</v>
      </c>
      <c r="V7" s="10">
        <v>168</v>
      </c>
      <c r="W7" s="10">
        <v>133</v>
      </c>
      <c r="X7" s="10">
        <v>182</v>
      </c>
      <c r="Y7" s="10">
        <v>164</v>
      </c>
      <c r="Z7" s="10">
        <v>84</v>
      </c>
      <c r="AA7" s="10">
        <v>232</v>
      </c>
      <c r="AB7" s="10">
        <v>188</v>
      </c>
      <c r="AC7" s="10">
        <v>103</v>
      </c>
      <c r="AD7" s="10">
        <v>46</v>
      </c>
      <c r="AE7" s="10"/>
      <c r="AF7" s="10">
        <v>773</v>
      </c>
      <c r="AG7" s="10">
        <v>894</v>
      </c>
      <c r="AH7" s="10">
        <v>216</v>
      </c>
      <c r="AI7" s="10"/>
      <c r="AJ7" s="10">
        <v>766</v>
      </c>
      <c r="AK7" s="10">
        <v>582</v>
      </c>
      <c r="AL7" s="10">
        <v>165</v>
      </c>
      <c r="AM7" s="10">
        <v>38</v>
      </c>
      <c r="AN7" s="10">
        <v>203</v>
      </c>
    </row>
    <row r="8" spans="2:40" ht="30" customHeight="1" x14ac:dyDescent="0.25">
      <c r="B8" s="11" t="s">
        <v>20</v>
      </c>
      <c r="C8" s="11">
        <v>2012</v>
      </c>
      <c r="D8" s="11">
        <v>992</v>
      </c>
      <c r="E8" s="11">
        <v>1015</v>
      </c>
      <c r="F8" s="11"/>
      <c r="G8" s="11">
        <v>280</v>
      </c>
      <c r="H8" s="11">
        <v>342</v>
      </c>
      <c r="I8" s="11">
        <v>343</v>
      </c>
      <c r="J8" s="11">
        <v>343</v>
      </c>
      <c r="K8" s="11">
        <v>283</v>
      </c>
      <c r="L8" s="11">
        <v>420</v>
      </c>
      <c r="M8" s="11"/>
      <c r="N8" s="11">
        <v>541</v>
      </c>
      <c r="O8" s="11">
        <v>521</v>
      </c>
      <c r="P8" s="11">
        <v>441</v>
      </c>
      <c r="Q8" s="11">
        <v>502</v>
      </c>
      <c r="R8" s="11"/>
      <c r="S8" s="11">
        <v>282</v>
      </c>
      <c r="T8" s="11">
        <v>262</v>
      </c>
      <c r="U8" s="11">
        <v>161</v>
      </c>
      <c r="V8" s="11">
        <v>181</v>
      </c>
      <c r="W8" s="11">
        <v>141</v>
      </c>
      <c r="X8" s="11">
        <v>181</v>
      </c>
      <c r="Y8" s="11">
        <v>161</v>
      </c>
      <c r="Z8" s="11">
        <v>80</v>
      </c>
      <c r="AA8" s="11">
        <v>221</v>
      </c>
      <c r="AB8" s="11">
        <v>181</v>
      </c>
      <c r="AC8" s="11">
        <v>101</v>
      </c>
      <c r="AD8" s="11">
        <v>60</v>
      </c>
      <c r="AE8" s="11"/>
      <c r="AF8" s="11">
        <v>773</v>
      </c>
      <c r="AG8" s="11">
        <v>887</v>
      </c>
      <c r="AH8" s="11">
        <v>220</v>
      </c>
      <c r="AI8" s="11"/>
      <c r="AJ8" s="11">
        <v>755</v>
      </c>
      <c r="AK8" s="11">
        <v>583</v>
      </c>
      <c r="AL8" s="11">
        <v>160</v>
      </c>
      <c r="AM8" s="11">
        <v>39</v>
      </c>
      <c r="AN8" s="11">
        <v>209</v>
      </c>
    </row>
    <row r="9" spans="2:40" x14ac:dyDescent="0.25">
      <c r="B9" s="18" t="s">
        <v>134</v>
      </c>
      <c r="C9" s="17">
        <v>0.83570038162349003</v>
      </c>
      <c r="D9" s="17">
        <v>0.79876750165050003</v>
      </c>
      <c r="E9" s="17">
        <v>0.87097837338288897</v>
      </c>
      <c r="F9" s="17"/>
      <c r="G9" s="17">
        <v>0.70613039838469704</v>
      </c>
      <c r="H9" s="17">
        <v>0.68819916457126795</v>
      </c>
      <c r="I9" s="17">
        <v>0.78953490151787797</v>
      </c>
      <c r="J9" s="17">
        <v>0.89889109987979898</v>
      </c>
      <c r="K9" s="17">
        <v>0.93914020936677001</v>
      </c>
      <c r="L9" s="17">
        <v>0.958713792580554</v>
      </c>
      <c r="M9" s="17"/>
      <c r="N9" s="17">
        <v>0.79637292628805001</v>
      </c>
      <c r="O9" s="17">
        <v>0.84556261520911102</v>
      </c>
      <c r="P9" s="17">
        <v>0.82099765362766997</v>
      </c>
      <c r="Q9" s="17">
        <v>0.87847276281051501</v>
      </c>
      <c r="R9" s="17"/>
      <c r="S9" s="17">
        <v>0.73258700091071804</v>
      </c>
      <c r="T9" s="17">
        <v>0.844130150746772</v>
      </c>
      <c r="U9" s="17">
        <v>0.87544276661618703</v>
      </c>
      <c r="V9" s="17">
        <v>0.88255564613358595</v>
      </c>
      <c r="W9" s="17">
        <v>0.82248453142955202</v>
      </c>
      <c r="X9" s="17">
        <v>0.84835932208451903</v>
      </c>
      <c r="Y9" s="17">
        <v>0.83579366866914895</v>
      </c>
      <c r="Z9" s="17">
        <v>0.78746547702190095</v>
      </c>
      <c r="AA9" s="17">
        <v>0.82871059122740598</v>
      </c>
      <c r="AB9" s="17">
        <v>0.89259850419634201</v>
      </c>
      <c r="AC9" s="17">
        <v>0.82829398286629297</v>
      </c>
      <c r="AD9" s="17">
        <v>0.95887550382744302</v>
      </c>
      <c r="AE9" s="17"/>
      <c r="AF9" s="17">
        <v>0.85833304724715997</v>
      </c>
      <c r="AG9" s="17">
        <v>0.812684239688651</v>
      </c>
      <c r="AH9" s="17">
        <v>0.84269673012953095</v>
      </c>
      <c r="AI9" s="17"/>
      <c r="AJ9" s="17">
        <v>0.84088415099185798</v>
      </c>
      <c r="AK9" s="17">
        <v>0.80540771554493096</v>
      </c>
      <c r="AL9" s="17">
        <v>0.83265147538470496</v>
      </c>
      <c r="AM9" s="17">
        <v>0.87336433216135301</v>
      </c>
      <c r="AN9" s="17">
        <v>0.90550803548613101</v>
      </c>
    </row>
    <row r="10" spans="2:40" ht="30" x14ac:dyDescent="0.25">
      <c r="B10" s="18" t="s">
        <v>135</v>
      </c>
      <c r="C10" s="17">
        <v>0.111743324385949</v>
      </c>
      <c r="D10" s="17">
        <v>0.128897522462873</v>
      </c>
      <c r="E10" s="17">
        <v>9.5532257866441206E-2</v>
      </c>
      <c r="F10" s="17"/>
      <c r="G10" s="17">
        <v>0.221335850441822</v>
      </c>
      <c r="H10" s="17">
        <v>0.195263644364149</v>
      </c>
      <c r="I10" s="17">
        <v>0.13310375517958201</v>
      </c>
      <c r="J10" s="17">
        <v>7.2621325058932804E-2</v>
      </c>
      <c r="K10" s="17">
        <v>4.8080747953537402E-2</v>
      </c>
      <c r="L10" s="17">
        <v>2.7988639650631399E-2</v>
      </c>
      <c r="M10" s="17"/>
      <c r="N10" s="17">
        <v>0.12079568596214101</v>
      </c>
      <c r="O10" s="17">
        <v>0.116210076102695</v>
      </c>
      <c r="P10" s="17">
        <v>0.113371027552102</v>
      </c>
      <c r="Q10" s="17">
        <v>9.7480138962210194E-2</v>
      </c>
      <c r="R10" s="17"/>
      <c r="S10" s="17">
        <v>0.170154185970953</v>
      </c>
      <c r="T10" s="17">
        <v>0.10754436736758299</v>
      </c>
      <c r="U10" s="17">
        <v>7.5895847741343198E-2</v>
      </c>
      <c r="V10" s="17">
        <v>7.9305492972206404E-2</v>
      </c>
      <c r="W10" s="17">
        <v>0.136639323681855</v>
      </c>
      <c r="X10" s="17">
        <v>0.121593578624462</v>
      </c>
      <c r="Y10" s="17">
        <v>0.108160801036131</v>
      </c>
      <c r="Z10" s="17">
        <v>0.144469980629814</v>
      </c>
      <c r="AA10" s="17">
        <v>0.11219092261263899</v>
      </c>
      <c r="AB10" s="17">
        <v>5.8437571553768698E-2</v>
      </c>
      <c r="AC10" s="17">
        <v>0.15118672719953499</v>
      </c>
      <c r="AD10" s="17">
        <v>2.0183757306771601E-2</v>
      </c>
      <c r="AE10" s="17"/>
      <c r="AF10" s="17">
        <v>0.103359554417401</v>
      </c>
      <c r="AG10" s="17">
        <v>0.121271672549374</v>
      </c>
      <c r="AH10" s="17">
        <v>9.5903773326150799E-2</v>
      </c>
      <c r="AI10" s="17"/>
      <c r="AJ10" s="17">
        <v>0.105422077801842</v>
      </c>
      <c r="AK10" s="17">
        <v>0.13364125239494201</v>
      </c>
      <c r="AL10" s="17">
        <v>0.11226823990660199</v>
      </c>
      <c r="AM10" s="17">
        <v>7.5631491022915706E-2</v>
      </c>
      <c r="AN10" s="17">
        <v>7.0465102575781396E-2</v>
      </c>
    </row>
    <row r="11" spans="2:40" ht="30" x14ac:dyDescent="0.25">
      <c r="B11" s="18" t="s">
        <v>136</v>
      </c>
      <c r="C11" s="19">
        <v>5.2556293990561102E-2</v>
      </c>
      <c r="D11" s="19">
        <v>7.2334975886627295E-2</v>
      </c>
      <c r="E11" s="19">
        <v>3.3489368750669803E-2</v>
      </c>
      <c r="F11" s="19"/>
      <c r="G11" s="19">
        <v>7.2533751173480904E-2</v>
      </c>
      <c r="H11" s="19">
        <v>0.116537191064583</v>
      </c>
      <c r="I11" s="19">
        <v>7.73613433025407E-2</v>
      </c>
      <c r="J11" s="19">
        <v>2.8487575061268599E-2</v>
      </c>
      <c r="K11" s="19">
        <v>1.2779042679692799E-2</v>
      </c>
      <c r="L11" s="19">
        <v>1.32975677688151E-2</v>
      </c>
      <c r="M11" s="19"/>
      <c r="N11" s="19">
        <v>8.2831387749809499E-2</v>
      </c>
      <c r="O11" s="19">
        <v>3.82273086881946E-2</v>
      </c>
      <c r="P11" s="19">
        <v>6.5631318820227796E-2</v>
      </c>
      <c r="Q11" s="19">
        <v>2.4047098227275101E-2</v>
      </c>
      <c r="R11" s="19"/>
      <c r="S11" s="19">
        <v>9.7258813118328999E-2</v>
      </c>
      <c r="T11" s="19">
        <v>4.8325481885644603E-2</v>
      </c>
      <c r="U11" s="19">
        <v>4.8661385642470002E-2</v>
      </c>
      <c r="V11" s="19">
        <v>3.81388608942076E-2</v>
      </c>
      <c r="W11" s="19">
        <v>4.0876144888593403E-2</v>
      </c>
      <c r="X11" s="19">
        <v>3.0047099291019001E-2</v>
      </c>
      <c r="Y11" s="19">
        <v>5.6045530294720203E-2</v>
      </c>
      <c r="Z11" s="19">
        <v>6.8064542348284907E-2</v>
      </c>
      <c r="AA11" s="19">
        <v>5.9098486159954597E-2</v>
      </c>
      <c r="AB11" s="19">
        <v>4.8963924249888997E-2</v>
      </c>
      <c r="AC11" s="19">
        <v>2.0519289934171799E-2</v>
      </c>
      <c r="AD11" s="19">
        <v>2.0940738865785201E-2</v>
      </c>
      <c r="AE11" s="19"/>
      <c r="AF11" s="19">
        <v>3.8307398335439599E-2</v>
      </c>
      <c r="AG11" s="19">
        <v>6.6044087761975304E-2</v>
      </c>
      <c r="AH11" s="19">
        <v>6.1399496544317797E-2</v>
      </c>
      <c r="AI11" s="19"/>
      <c r="AJ11" s="19">
        <v>5.3693771206299701E-2</v>
      </c>
      <c r="AK11" s="19">
        <v>6.09510320601271E-2</v>
      </c>
      <c r="AL11" s="19">
        <v>5.5080284708693097E-2</v>
      </c>
      <c r="AM11" s="19">
        <v>5.1004176815731002E-2</v>
      </c>
      <c r="AN11" s="19">
        <v>2.4026861938087202E-2</v>
      </c>
    </row>
    <row r="12" spans="2:40" x14ac:dyDescent="0.25">
      <c r="B12" s="16"/>
    </row>
    <row r="13" spans="2:40" x14ac:dyDescent="0.25">
      <c r="B13" t="s">
        <v>67</v>
      </c>
    </row>
    <row r="14" spans="2:40" x14ac:dyDescent="0.25">
      <c r="B14" t="s">
        <v>68</v>
      </c>
    </row>
    <row r="16" spans="2:40" x14ac:dyDescent="0.25">
      <c r="B16"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AN26"/>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159</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2012</v>
      </c>
      <c r="D7" s="10">
        <v>975</v>
      </c>
      <c r="E7" s="10">
        <v>1032</v>
      </c>
      <c r="F7" s="10"/>
      <c r="G7" s="10">
        <v>273</v>
      </c>
      <c r="H7" s="10">
        <v>338</v>
      </c>
      <c r="I7" s="10">
        <v>319</v>
      </c>
      <c r="J7" s="10">
        <v>315</v>
      </c>
      <c r="K7" s="10">
        <v>303</v>
      </c>
      <c r="L7" s="10">
        <v>464</v>
      </c>
      <c r="M7" s="10"/>
      <c r="N7" s="10">
        <v>579</v>
      </c>
      <c r="O7" s="10">
        <v>546</v>
      </c>
      <c r="P7" s="10">
        <v>406</v>
      </c>
      <c r="Q7" s="10">
        <v>474</v>
      </c>
      <c r="R7" s="10"/>
      <c r="S7" s="10">
        <v>276</v>
      </c>
      <c r="T7" s="10">
        <v>270</v>
      </c>
      <c r="U7" s="10">
        <v>166</v>
      </c>
      <c r="V7" s="10">
        <v>168</v>
      </c>
      <c r="W7" s="10">
        <v>133</v>
      </c>
      <c r="X7" s="10">
        <v>182</v>
      </c>
      <c r="Y7" s="10">
        <v>164</v>
      </c>
      <c r="Z7" s="10">
        <v>84</v>
      </c>
      <c r="AA7" s="10">
        <v>232</v>
      </c>
      <c r="AB7" s="10">
        <v>188</v>
      </c>
      <c r="AC7" s="10">
        <v>103</v>
      </c>
      <c r="AD7" s="10">
        <v>46</v>
      </c>
      <c r="AE7" s="10"/>
      <c r="AF7" s="10">
        <v>773</v>
      </c>
      <c r="AG7" s="10">
        <v>894</v>
      </c>
      <c r="AH7" s="10">
        <v>216</v>
      </c>
      <c r="AI7" s="10"/>
      <c r="AJ7" s="10">
        <v>766</v>
      </c>
      <c r="AK7" s="10">
        <v>582</v>
      </c>
      <c r="AL7" s="10">
        <v>165</v>
      </c>
      <c r="AM7" s="10">
        <v>38</v>
      </c>
      <c r="AN7" s="10">
        <v>203</v>
      </c>
    </row>
    <row r="8" spans="2:40" ht="30" customHeight="1" x14ac:dyDescent="0.25">
      <c r="B8" s="11" t="s">
        <v>20</v>
      </c>
      <c r="C8" s="11">
        <v>2012</v>
      </c>
      <c r="D8" s="11">
        <v>992</v>
      </c>
      <c r="E8" s="11">
        <v>1015</v>
      </c>
      <c r="F8" s="11"/>
      <c r="G8" s="11">
        <v>280</v>
      </c>
      <c r="H8" s="11">
        <v>342</v>
      </c>
      <c r="I8" s="11">
        <v>343</v>
      </c>
      <c r="J8" s="11">
        <v>343</v>
      </c>
      <c r="K8" s="11">
        <v>283</v>
      </c>
      <c r="L8" s="11">
        <v>420</v>
      </c>
      <c r="M8" s="11"/>
      <c r="N8" s="11">
        <v>541</v>
      </c>
      <c r="O8" s="11">
        <v>521</v>
      </c>
      <c r="P8" s="11">
        <v>441</v>
      </c>
      <c r="Q8" s="11">
        <v>502</v>
      </c>
      <c r="R8" s="11"/>
      <c r="S8" s="11">
        <v>282</v>
      </c>
      <c r="T8" s="11">
        <v>262</v>
      </c>
      <c r="U8" s="11">
        <v>161</v>
      </c>
      <c r="V8" s="11">
        <v>181</v>
      </c>
      <c r="W8" s="11">
        <v>141</v>
      </c>
      <c r="X8" s="11">
        <v>181</v>
      </c>
      <c r="Y8" s="11">
        <v>161</v>
      </c>
      <c r="Z8" s="11">
        <v>80</v>
      </c>
      <c r="AA8" s="11">
        <v>221</v>
      </c>
      <c r="AB8" s="11">
        <v>181</v>
      </c>
      <c r="AC8" s="11">
        <v>101</v>
      </c>
      <c r="AD8" s="11">
        <v>60</v>
      </c>
      <c r="AE8" s="11"/>
      <c r="AF8" s="11">
        <v>773</v>
      </c>
      <c r="AG8" s="11">
        <v>887</v>
      </c>
      <c r="AH8" s="11">
        <v>220</v>
      </c>
      <c r="AI8" s="11"/>
      <c r="AJ8" s="11">
        <v>755</v>
      </c>
      <c r="AK8" s="11">
        <v>583</v>
      </c>
      <c r="AL8" s="11">
        <v>160</v>
      </c>
      <c r="AM8" s="11">
        <v>39</v>
      </c>
      <c r="AN8" s="11">
        <v>209</v>
      </c>
    </row>
    <row r="9" spans="2:40" x14ac:dyDescent="0.25">
      <c r="B9" s="18" t="s">
        <v>148</v>
      </c>
      <c r="C9" s="17">
        <v>0.51895929770565996</v>
      </c>
      <c r="D9" s="17">
        <v>0.50183908977860703</v>
      </c>
      <c r="E9" s="17">
        <v>0.534170802636179</v>
      </c>
      <c r="F9" s="17"/>
      <c r="G9" s="17">
        <v>0.37973108988326998</v>
      </c>
      <c r="H9" s="17">
        <v>0.410968576736568</v>
      </c>
      <c r="I9" s="17">
        <v>0.424589622907178</v>
      </c>
      <c r="J9" s="17">
        <v>0.53717691465529804</v>
      </c>
      <c r="K9" s="17">
        <v>0.62494742823157501</v>
      </c>
      <c r="L9" s="17">
        <v>0.69056456490294904</v>
      </c>
      <c r="M9" s="17"/>
      <c r="N9" s="17">
        <v>0.51889653575759298</v>
      </c>
      <c r="O9" s="17">
        <v>0.541695081972556</v>
      </c>
      <c r="P9" s="17">
        <v>0.50985166087357103</v>
      </c>
      <c r="Q9" s="17">
        <v>0.49672382666530601</v>
      </c>
      <c r="R9" s="17"/>
      <c r="S9" s="17">
        <v>0.50660140337158099</v>
      </c>
      <c r="T9" s="17">
        <v>0.52688239498814105</v>
      </c>
      <c r="U9" s="17">
        <v>0.53810988508034396</v>
      </c>
      <c r="V9" s="17">
        <v>0.49695640525221202</v>
      </c>
      <c r="W9" s="17">
        <v>0.56949046999844899</v>
      </c>
      <c r="X9" s="17">
        <v>0.56918212234753296</v>
      </c>
      <c r="Y9" s="17">
        <v>0.51603534662564798</v>
      </c>
      <c r="Z9" s="17">
        <v>0.51565607860185303</v>
      </c>
      <c r="AA9" s="17">
        <v>0.51907609811090205</v>
      </c>
      <c r="AB9" s="17">
        <v>0.48338188192983</v>
      </c>
      <c r="AC9" s="17">
        <v>0.41215705980656903</v>
      </c>
      <c r="AD9" s="17">
        <v>0.58605701240201902</v>
      </c>
      <c r="AE9" s="17"/>
      <c r="AF9" s="17">
        <v>0.56062400349207098</v>
      </c>
      <c r="AG9" s="17">
        <v>0.52339133707988295</v>
      </c>
      <c r="AH9" s="17">
        <v>0.404664986449775</v>
      </c>
      <c r="AI9" s="17"/>
      <c r="AJ9" s="17">
        <v>0.55017577239919802</v>
      </c>
      <c r="AK9" s="17">
        <v>0.47976493915777502</v>
      </c>
      <c r="AL9" s="17">
        <v>0.55523917352435104</v>
      </c>
      <c r="AM9" s="17">
        <v>0.62395381421479701</v>
      </c>
      <c r="AN9" s="17">
        <v>0.50076198289846297</v>
      </c>
    </row>
    <row r="10" spans="2:40" x14ac:dyDescent="0.25">
      <c r="B10" s="18" t="s">
        <v>149</v>
      </c>
      <c r="C10" s="17">
        <v>0.29205663945492</v>
      </c>
      <c r="D10" s="17">
        <v>0.28473447310015199</v>
      </c>
      <c r="E10" s="17">
        <v>0.299606810638195</v>
      </c>
      <c r="F10" s="17"/>
      <c r="G10" s="17">
        <v>0.24087542560254399</v>
      </c>
      <c r="H10" s="17">
        <v>0.24244156935203001</v>
      </c>
      <c r="I10" s="17">
        <v>0.29732052541380899</v>
      </c>
      <c r="J10" s="17">
        <v>0.329288915069614</v>
      </c>
      <c r="K10" s="17">
        <v>0.29784652662959898</v>
      </c>
      <c r="L10" s="17">
        <v>0.328018227890713</v>
      </c>
      <c r="M10" s="17"/>
      <c r="N10" s="17">
        <v>0.276137020915799</v>
      </c>
      <c r="O10" s="17">
        <v>0.28356014923366701</v>
      </c>
      <c r="P10" s="17">
        <v>0.28689355810041201</v>
      </c>
      <c r="Q10" s="17">
        <v>0.32246238163212598</v>
      </c>
      <c r="R10" s="17"/>
      <c r="S10" s="17">
        <v>0.23720224326599901</v>
      </c>
      <c r="T10" s="17">
        <v>0.25550144009024101</v>
      </c>
      <c r="U10" s="17">
        <v>0.28701979529364402</v>
      </c>
      <c r="V10" s="17">
        <v>0.34543192077156498</v>
      </c>
      <c r="W10" s="17">
        <v>0.236336826675519</v>
      </c>
      <c r="X10" s="17">
        <v>0.29168037598303997</v>
      </c>
      <c r="Y10" s="17">
        <v>0.31078907009851497</v>
      </c>
      <c r="Z10" s="17">
        <v>0.218294543027335</v>
      </c>
      <c r="AA10" s="17">
        <v>0.31239620423262399</v>
      </c>
      <c r="AB10" s="17">
        <v>0.38314812983628199</v>
      </c>
      <c r="AC10" s="17">
        <v>0.25057264958606201</v>
      </c>
      <c r="AD10" s="17">
        <v>0.46225754454684598</v>
      </c>
      <c r="AE10" s="17"/>
      <c r="AF10" s="17">
        <v>0.290838662213593</v>
      </c>
      <c r="AG10" s="17">
        <v>0.30861925878274499</v>
      </c>
      <c r="AH10" s="17">
        <v>0.261258914236284</v>
      </c>
      <c r="AI10" s="17"/>
      <c r="AJ10" s="17">
        <v>0.26368478405259099</v>
      </c>
      <c r="AK10" s="17">
        <v>0.32724014230798598</v>
      </c>
      <c r="AL10" s="17">
        <v>0.23938829157060201</v>
      </c>
      <c r="AM10" s="17">
        <v>0.348627863808261</v>
      </c>
      <c r="AN10" s="17">
        <v>0.26986388779694098</v>
      </c>
    </row>
    <row r="11" spans="2:40" x14ac:dyDescent="0.25">
      <c r="B11" s="18" t="s">
        <v>150</v>
      </c>
      <c r="C11" s="17">
        <v>0.24569379091954299</v>
      </c>
      <c r="D11" s="17">
        <v>0.22271701598593599</v>
      </c>
      <c r="E11" s="17">
        <v>0.26716690459489301</v>
      </c>
      <c r="F11" s="17"/>
      <c r="G11" s="17">
        <v>0.45372448910653601</v>
      </c>
      <c r="H11" s="17">
        <v>0.33139973967830599</v>
      </c>
      <c r="I11" s="17">
        <v>0.28088521859141702</v>
      </c>
      <c r="J11" s="17">
        <v>0.199380602249426</v>
      </c>
      <c r="K11" s="17">
        <v>0.163666030311415</v>
      </c>
      <c r="L11" s="17">
        <v>0.101460747991737</v>
      </c>
      <c r="M11" s="17"/>
      <c r="N11" s="17">
        <v>0.237923187345011</v>
      </c>
      <c r="O11" s="17">
        <v>0.25265298333977998</v>
      </c>
      <c r="P11" s="17">
        <v>0.26393113820041902</v>
      </c>
      <c r="Q11" s="17">
        <v>0.23425025241047501</v>
      </c>
      <c r="R11" s="17"/>
      <c r="S11" s="17">
        <v>0.23361147484877301</v>
      </c>
      <c r="T11" s="17">
        <v>0.23464245319574301</v>
      </c>
      <c r="U11" s="17">
        <v>0.22277615168696099</v>
      </c>
      <c r="V11" s="17">
        <v>0.24020400732737601</v>
      </c>
      <c r="W11" s="17">
        <v>0.265326325771297</v>
      </c>
      <c r="X11" s="17">
        <v>0.294144941163625</v>
      </c>
      <c r="Y11" s="17">
        <v>0.28319103772864201</v>
      </c>
      <c r="Z11" s="17">
        <v>0.23945187621319999</v>
      </c>
      <c r="AA11" s="17">
        <v>0.25474894440046703</v>
      </c>
      <c r="AB11" s="17">
        <v>0.238165502021114</v>
      </c>
      <c r="AC11" s="17">
        <v>0.20444648848070501</v>
      </c>
      <c r="AD11" s="17">
        <v>0.20288878002694899</v>
      </c>
      <c r="AE11" s="17"/>
      <c r="AF11" s="17">
        <v>0.20495799318671001</v>
      </c>
      <c r="AG11" s="17">
        <v>0.25139478444311902</v>
      </c>
      <c r="AH11" s="17">
        <v>0.23645615703448999</v>
      </c>
      <c r="AI11" s="17"/>
      <c r="AJ11" s="17">
        <v>0.202531569560159</v>
      </c>
      <c r="AK11" s="17">
        <v>0.29172154184111498</v>
      </c>
      <c r="AL11" s="17">
        <v>0.24294379828408</v>
      </c>
      <c r="AM11" s="17">
        <v>0.142152739828107</v>
      </c>
      <c r="AN11" s="17">
        <v>0.242689058582962</v>
      </c>
    </row>
    <row r="12" spans="2:40" x14ac:dyDescent="0.25">
      <c r="B12" s="18" t="s">
        <v>151</v>
      </c>
      <c r="C12" s="17">
        <v>0.18768827834503801</v>
      </c>
      <c r="D12" s="17">
        <v>0.22651349700349499</v>
      </c>
      <c r="E12" s="17">
        <v>0.14769530007360701</v>
      </c>
      <c r="F12" s="17"/>
      <c r="G12" s="17">
        <v>0.35625524961032801</v>
      </c>
      <c r="H12" s="17">
        <v>0.283743996620268</v>
      </c>
      <c r="I12" s="17">
        <v>0.24891178185096899</v>
      </c>
      <c r="J12" s="17">
        <v>0.12814452667962001</v>
      </c>
      <c r="K12" s="17">
        <v>8.9721160525427696E-2</v>
      </c>
      <c r="L12" s="17">
        <v>6.1621924695423297E-2</v>
      </c>
      <c r="M12" s="17"/>
      <c r="N12" s="17">
        <v>0.18938489141109699</v>
      </c>
      <c r="O12" s="17">
        <v>0.174858109090019</v>
      </c>
      <c r="P12" s="17">
        <v>0.23576168395182201</v>
      </c>
      <c r="Q12" s="17">
        <v>0.15740724448231599</v>
      </c>
      <c r="R12" s="17"/>
      <c r="S12" s="17">
        <v>0.27055094423029202</v>
      </c>
      <c r="T12" s="17">
        <v>0.18711792176252201</v>
      </c>
      <c r="U12" s="17">
        <v>0.13626922508110301</v>
      </c>
      <c r="V12" s="17">
        <v>0.16826407885547101</v>
      </c>
      <c r="W12" s="17">
        <v>0.16893520519712599</v>
      </c>
      <c r="X12" s="17">
        <v>0.198737903226473</v>
      </c>
      <c r="Y12" s="17">
        <v>0.201361498142757</v>
      </c>
      <c r="Z12" s="17">
        <v>0.21657779284663201</v>
      </c>
      <c r="AA12" s="17">
        <v>0.16369183709035301</v>
      </c>
      <c r="AB12" s="17">
        <v>0.16645790431806001</v>
      </c>
      <c r="AC12" s="17">
        <v>0.18812204438116001</v>
      </c>
      <c r="AD12" s="17">
        <v>8.4672046712861299E-2</v>
      </c>
      <c r="AE12" s="17"/>
      <c r="AF12" s="17">
        <v>0.14936368758605101</v>
      </c>
      <c r="AG12" s="17">
        <v>0.19868950062855401</v>
      </c>
      <c r="AH12" s="17">
        <v>0.19330486441818101</v>
      </c>
      <c r="AI12" s="17"/>
      <c r="AJ12" s="17">
        <v>0.17878154216146599</v>
      </c>
      <c r="AK12" s="17">
        <v>0.22882527161820601</v>
      </c>
      <c r="AL12" s="17">
        <v>0.175954927010463</v>
      </c>
      <c r="AM12" s="17">
        <v>0.16115052566765101</v>
      </c>
      <c r="AN12" s="17">
        <v>0.121450864411939</v>
      </c>
    </row>
    <row r="13" spans="2:40" x14ac:dyDescent="0.25">
      <c r="B13" s="18" t="s">
        <v>152</v>
      </c>
      <c r="C13" s="17">
        <v>0.18414758629675201</v>
      </c>
      <c r="D13" s="17">
        <v>0.186321882894394</v>
      </c>
      <c r="E13" s="17">
        <v>0.182029045852135</v>
      </c>
      <c r="F13" s="17"/>
      <c r="G13" s="17">
        <v>0.21291522514022401</v>
      </c>
      <c r="H13" s="17">
        <v>0.18959269481548099</v>
      </c>
      <c r="I13" s="17">
        <v>0.173414090972038</v>
      </c>
      <c r="J13" s="17">
        <v>0.183869505700193</v>
      </c>
      <c r="K13" s="17">
        <v>0.17887160142272099</v>
      </c>
      <c r="L13" s="17">
        <v>0.17306920815294299</v>
      </c>
      <c r="M13" s="17"/>
      <c r="N13" s="17">
        <v>0.222238230807945</v>
      </c>
      <c r="O13" s="17">
        <v>0.205200405108555</v>
      </c>
      <c r="P13" s="17">
        <v>0.15230878519327201</v>
      </c>
      <c r="Q13" s="17">
        <v>0.14574215221082701</v>
      </c>
      <c r="R13" s="17"/>
      <c r="S13" s="17">
        <v>0.18293317613426299</v>
      </c>
      <c r="T13" s="17">
        <v>0.158876835417747</v>
      </c>
      <c r="U13" s="17">
        <v>0.205266033510763</v>
      </c>
      <c r="V13" s="17">
        <v>0.16933058772770099</v>
      </c>
      <c r="W13" s="17">
        <v>0.1908542412093</v>
      </c>
      <c r="X13" s="17">
        <v>0.18390400847204599</v>
      </c>
      <c r="Y13" s="17">
        <v>0.20455767972685299</v>
      </c>
      <c r="Z13" s="17">
        <v>0.16591017041268699</v>
      </c>
      <c r="AA13" s="17">
        <v>0.16188834729493701</v>
      </c>
      <c r="AB13" s="17">
        <v>0.20179816805626</v>
      </c>
      <c r="AC13" s="17">
        <v>0.19570970182286701</v>
      </c>
      <c r="AD13" s="17">
        <v>0.25204395823693498</v>
      </c>
      <c r="AE13" s="17"/>
      <c r="AF13" s="17">
        <v>0.19076019054293999</v>
      </c>
      <c r="AG13" s="17">
        <v>0.18101948854232999</v>
      </c>
      <c r="AH13" s="17">
        <v>0.143735535944334</v>
      </c>
      <c r="AI13" s="17"/>
      <c r="AJ13" s="17">
        <v>0.173089453019035</v>
      </c>
      <c r="AK13" s="17">
        <v>0.18236819086912301</v>
      </c>
      <c r="AL13" s="17">
        <v>0.21078404825174099</v>
      </c>
      <c r="AM13" s="17">
        <v>0.16135229736447201</v>
      </c>
      <c r="AN13" s="17">
        <v>0.202479143130183</v>
      </c>
    </row>
    <row r="14" spans="2:40" x14ac:dyDescent="0.25">
      <c r="B14" s="18" t="s">
        <v>153</v>
      </c>
      <c r="C14" s="17">
        <v>0.138687795416153</v>
      </c>
      <c r="D14" s="17">
        <v>0.158914749165984</v>
      </c>
      <c r="E14" s="17">
        <v>0.118754718086127</v>
      </c>
      <c r="F14" s="17"/>
      <c r="G14" s="17">
        <v>0.30326789711954599</v>
      </c>
      <c r="H14" s="17">
        <v>0.171354277278462</v>
      </c>
      <c r="I14" s="17">
        <v>0.14841041335363001</v>
      </c>
      <c r="J14" s="17">
        <v>0.11264567166494199</v>
      </c>
      <c r="K14" s="17">
        <v>5.4850729943671003E-2</v>
      </c>
      <c r="L14" s="17">
        <v>7.2094276759878104E-2</v>
      </c>
      <c r="M14" s="17"/>
      <c r="N14" s="17">
        <v>0.15712545344175399</v>
      </c>
      <c r="O14" s="17">
        <v>0.127757973377707</v>
      </c>
      <c r="P14" s="17">
        <v>0.185167388554453</v>
      </c>
      <c r="Q14" s="17">
        <v>9.1263449368549604E-2</v>
      </c>
      <c r="R14" s="17"/>
      <c r="S14" s="17">
        <v>0.20121035267554099</v>
      </c>
      <c r="T14" s="17">
        <v>0.13802207717274401</v>
      </c>
      <c r="U14" s="17">
        <v>0.108399432364212</v>
      </c>
      <c r="V14" s="17">
        <v>0.10513231817240801</v>
      </c>
      <c r="W14" s="17">
        <v>0.129009535406265</v>
      </c>
      <c r="X14" s="17">
        <v>0.115861810801767</v>
      </c>
      <c r="Y14" s="17">
        <v>0.124818829705833</v>
      </c>
      <c r="Z14" s="17">
        <v>0.151365551579352</v>
      </c>
      <c r="AA14" s="17">
        <v>0.145116592750131</v>
      </c>
      <c r="AB14" s="17">
        <v>0.147854935091317</v>
      </c>
      <c r="AC14" s="17">
        <v>0.115980953612919</v>
      </c>
      <c r="AD14" s="17">
        <v>0.12918962383184601</v>
      </c>
      <c r="AE14" s="17"/>
      <c r="AF14" s="17">
        <v>0.106645773784595</v>
      </c>
      <c r="AG14" s="17">
        <v>0.14512002463843099</v>
      </c>
      <c r="AH14" s="17">
        <v>0.13272473869450199</v>
      </c>
      <c r="AI14" s="17"/>
      <c r="AJ14" s="17">
        <v>0.118133144020616</v>
      </c>
      <c r="AK14" s="17">
        <v>0.16306981213065599</v>
      </c>
      <c r="AL14" s="17">
        <v>0.14116352609298999</v>
      </c>
      <c r="AM14" s="17">
        <v>0.102048277830603</v>
      </c>
      <c r="AN14" s="17">
        <v>0.10273274791807301</v>
      </c>
    </row>
    <row r="15" spans="2:40" x14ac:dyDescent="0.25">
      <c r="B15" s="18" t="s">
        <v>154</v>
      </c>
      <c r="C15" s="17">
        <v>0.12087838348360599</v>
      </c>
      <c r="D15" s="17">
        <v>0.12358125583398499</v>
      </c>
      <c r="E15" s="17">
        <v>0.117079478410959</v>
      </c>
      <c r="F15" s="17"/>
      <c r="G15" s="17">
        <v>0.13698381674738</v>
      </c>
      <c r="H15" s="17">
        <v>0.121446902839351</v>
      </c>
      <c r="I15" s="17">
        <v>9.9063160842713105E-2</v>
      </c>
      <c r="J15" s="17">
        <v>0.111844273420806</v>
      </c>
      <c r="K15" s="17">
        <v>0.115952129960203</v>
      </c>
      <c r="L15" s="17">
        <v>0.13817153327312201</v>
      </c>
      <c r="M15" s="17"/>
      <c r="N15" s="17">
        <v>0.150155686949525</v>
      </c>
      <c r="O15" s="17">
        <v>0.12664706864188499</v>
      </c>
      <c r="P15" s="17">
        <v>9.8306177681374798E-2</v>
      </c>
      <c r="Q15" s="17">
        <v>0.10485444981955</v>
      </c>
      <c r="R15" s="17"/>
      <c r="S15" s="17">
        <v>0.119463305494366</v>
      </c>
      <c r="T15" s="17">
        <v>0.12169132942918499</v>
      </c>
      <c r="U15" s="17">
        <v>0.152246419971719</v>
      </c>
      <c r="V15" s="17">
        <v>0.124991526962186</v>
      </c>
      <c r="W15" s="17">
        <v>9.1345442621401596E-2</v>
      </c>
      <c r="X15" s="17">
        <v>0.117950625317869</v>
      </c>
      <c r="Y15" s="17">
        <v>0.16708003303500099</v>
      </c>
      <c r="Z15" s="17">
        <v>7.5808866627927296E-2</v>
      </c>
      <c r="AA15" s="17">
        <v>0.13293671256631701</v>
      </c>
      <c r="AB15" s="17">
        <v>8.0297884927277893E-2</v>
      </c>
      <c r="AC15" s="17">
        <v>0.12352848877778901</v>
      </c>
      <c r="AD15" s="17">
        <v>0.115280624121368</v>
      </c>
      <c r="AE15" s="17"/>
      <c r="AF15" s="17">
        <v>0.116773212193506</v>
      </c>
      <c r="AG15" s="17">
        <v>0.121509416026806</v>
      </c>
      <c r="AH15" s="17">
        <v>0.133074400410608</v>
      </c>
      <c r="AI15" s="17"/>
      <c r="AJ15" s="17">
        <v>0.111683554624848</v>
      </c>
      <c r="AK15" s="17">
        <v>0.12583295780717199</v>
      </c>
      <c r="AL15" s="17">
        <v>0.124737296810891</v>
      </c>
      <c r="AM15" s="17">
        <v>8.1704825820698504E-2</v>
      </c>
      <c r="AN15" s="17">
        <v>0.13173658469521601</v>
      </c>
    </row>
    <row r="16" spans="2:40" ht="30" x14ac:dyDescent="0.25">
      <c r="B16" s="18" t="s">
        <v>155</v>
      </c>
      <c r="C16" s="17">
        <v>9.36305941567976E-2</v>
      </c>
      <c r="D16" s="17">
        <v>0.10126302142006099</v>
      </c>
      <c r="E16" s="17">
        <v>8.6634049432343194E-2</v>
      </c>
      <c r="F16" s="17"/>
      <c r="G16" s="17">
        <v>8.5666529076957904E-2</v>
      </c>
      <c r="H16" s="17">
        <v>0.141801561395488</v>
      </c>
      <c r="I16" s="17">
        <v>0.10711315102897501</v>
      </c>
      <c r="J16" s="17">
        <v>7.6710573823532399E-2</v>
      </c>
      <c r="K16" s="17">
        <v>0.10706255816266801</v>
      </c>
      <c r="L16" s="17">
        <v>5.3465414932836998E-2</v>
      </c>
      <c r="M16" s="17"/>
      <c r="N16" s="17">
        <v>0.10358160850848699</v>
      </c>
      <c r="O16" s="17">
        <v>9.7753676885105306E-2</v>
      </c>
      <c r="P16" s="17">
        <v>8.0093341934475606E-2</v>
      </c>
      <c r="Q16" s="17">
        <v>8.9749711859593101E-2</v>
      </c>
      <c r="R16" s="17"/>
      <c r="S16" s="17">
        <v>0.121184106662253</v>
      </c>
      <c r="T16" s="17">
        <v>9.0157106216085095E-2</v>
      </c>
      <c r="U16" s="17">
        <v>8.0461192669002604E-2</v>
      </c>
      <c r="V16" s="17">
        <v>8.1868480173132502E-2</v>
      </c>
      <c r="W16" s="17">
        <v>0.114744342607213</v>
      </c>
      <c r="X16" s="17">
        <v>0.100954441055706</v>
      </c>
      <c r="Y16" s="17">
        <v>8.2191091471096406E-2</v>
      </c>
      <c r="Z16" s="17">
        <v>6.1610740163693098E-2</v>
      </c>
      <c r="AA16" s="17">
        <v>9.0621902182747793E-2</v>
      </c>
      <c r="AB16" s="17">
        <v>8.0979620405781105E-2</v>
      </c>
      <c r="AC16" s="17">
        <v>0.11930928795707001</v>
      </c>
      <c r="AD16" s="17">
        <v>5.7862051000427302E-2</v>
      </c>
      <c r="AE16" s="17"/>
      <c r="AF16" s="17">
        <v>7.6190824660760895E-2</v>
      </c>
      <c r="AG16" s="17">
        <v>0.11853626545489999</v>
      </c>
      <c r="AH16" s="17">
        <v>7.8209240984550996E-2</v>
      </c>
      <c r="AI16" s="17"/>
      <c r="AJ16" s="17">
        <v>8.7351319619105597E-2</v>
      </c>
      <c r="AK16" s="17">
        <v>0.11616798827814701</v>
      </c>
      <c r="AL16" s="17">
        <v>7.7184191016203996E-2</v>
      </c>
      <c r="AM16" s="17">
        <v>5.0827654927391101E-2</v>
      </c>
      <c r="AN16" s="17">
        <v>5.4804123189474703E-2</v>
      </c>
    </row>
    <row r="17" spans="2:40" x14ac:dyDescent="0.25">
      <c r="B17" s="18" t="s">
        <v>156</v>
      </c>
      <c r="C17" s="17">
        <v>3.2912103374391898E-2</v>
      </c>
      <c r="D17" s="17">
        <v>4.38911770674901E-2</v>
      </c>
      <c r="E17" s="17">
        <v>2.2346533030513299E-2</v>
      </c>
      <c r="F17" s="17"/>
      <c r="G17" s="17">
        <v>5.1422522690894201E-2</v>
      </c>
      <c r="H17" s="17">
        <v>6.6158995138975205E-2</v>
      </c>
      <c r="I17" s="17">
        <v>4.0662187714225098E-2</v>
      </c>
      <c r="J17" s="17">
        <v>2.4224605745836202E-2</v>
      </c>
      <c r="K17" s="17">
        <v>1.1005944474960399E-2</v>
      </c>
      <c r="L17" s="17">
        <v>9.0011380298115808E-3</v>
      </c>
      <c r="M17" s="17"/>
      <c r="N17" s="17">
        <v>3.9453007439740298E-2</v>
      </c>
      <c r="O17" s="17">
        <v>1.8841555475057101E-2</v>
      </c>
      <c r="P17" s="17">
        <v>4.5711499820550998E-2</v>
      </c>
      <c r="Q17" s="17">
        <v>2.9680982352608E-2</v>
      </c>
      <c r="R17" s="17"/>
      <c r="S17" s="17">
        <v>4.6033958592578E-2</v>
      </c>
      <c r="T17" s="17">
        <v>1.8913296593202799E-2</v>
      </c>
      <c r="U17" s="17">
        <v>2.65305329581501E-2</v>
      </c>
      <c r="V17" s="17">
        <v>5.3474794660767098E-3</v>
      </c>
      <c r="W17" s="17">
        <v>3.9190318881915397E-2</v>
      </c>
      <c r="X17" s="17">
        <v>3.8984060488115799E-2</v>
      </c>
      <c r="Y17" s="17">
        <v>3.1272369460720199E-2</v>
      </c>
      <c r="Z17" s="17">
        <v>4.48002464358856E-2</v>
      </c>
      <c r="AA17" s="17">
        <v>5.52244804280086E-2</v>
      </c>
      <c r="AB17" s="17">
        <v>1.6523668740469101E-2</v>
      </c>
      <c r="AC17" s="17">
        <v>4.26638928194105E-2</v>
      </c>
      <c r="AD17" s="17">
        <v>3.8987189623894698E-2</v>
      </c>
      <c r="AE17" s="17"/>
      <c r="AF17" s="17">
        <v>2.54852340442508E-2</v>
      </c>
      <c r="AG17" s="17">
        <v>3.7758132487210001E-2</v>
      </c>
      <c r="AH17" s="17">
        <v>2.5921750853181401E-2</v>
      </c>
      <c r="AI17" s="17"/>
      <c r="AJ17" s="17">
        <v>3.0702177573795199E-2</v>
      </c>
      <c r="AK17" s="17">
        <v>5.2216209932932099E-2</v>
      </c>
      <c r="AL17" s="17">
        <v>1.7527103719916299E-2</v>
      </c>
      <c r="AM17" s="17">
        <v>2.70487587483993E-2</v>
      </c>
      <c r="AN17" s="17">
        <v>5.4023692215546901E-3</v>
      </c>
    </row>
    <row r="18" spans="2:40" x14ac:dyDescent="0.25">
      <c r="B18" s="18" t="s">
        <v>157</v>
      </c>
      <c r="C18" s="17">
        <v>2.8601230746482499E-2</v>
      </c>
      <c r="D18" s="17">
        <v>3.6899622102894901E-2</v>
      </c>
      <c r="E18" s="17">
        <v>2.0633725129169899E-2</v>
      </c>
      <c r="F18" s="17"/>
      <c r="G18" s="17">
        <v>7.6114751131135402E-2</v>
      </c>
      <c r="H18" s="17">
        <v>6.0096675230840897E-2</v>
      </c>
      <c r="I18" s="17">
        <v>1.85405559564591E-2</v>
      </c>
      <c r="J18" s="17">
        <v>6.2593411999567602E-3</v>
      </c>
      <c r="K18" s="17">
        <v>1.19602966652921E-2</v>
      </c>
      <c r="L18" s="17">
        <v>8.9129312881728092E-3</v>
      </c>
      <c r="M18" s="17"/>
      <c r="N18" s="17">
        <v>2.0602892101802599E-2</v>
      </c>
      <c r="O18" s="17">
        <v>2.7653244126114002E-2</v>
      </c>
      <c r="P18" s="17">
        <v>3.6660714624114799E-2</v>
      </c>
      <c r="Q18" s="17">
        <v>3.1523498597425301E-2</v>
      </c>
      <c r="R18" s="17"/>
      <c r="S18" s="17">
        <v>4.4089707620511703E-2</v>
      </c>
      <c r="T18" s="17">
        <v>3.3391834362190197E-2</v>
      </c>
      <c r="U18" s="17">
        <v>1.81652024244707E-2</v>
      </c>
      <c r="V18" s="17">
        <v>1.8269285866395198E-2</v>
      </c>
      <c r="W18" s="17">
        <v>3.2500376623595499E-2</v>
      </c>
      <c r="X18" s="17">
        <v>3.0825618924301901E-2</v>
      </c>
      <c r="Y18" s="17">
        <v>1.3122806555563801E-2</v>
      </c>
      <c r="Z18" s="17">
        <v>5.8794686605754903E-2</v>
      </c>
      <c r="AA18" s="17">
        <v>2.3346142734985201E-2</v>
      </c>
      <c r="AB18" s="17">
        <v>1.6746994595343099E-2</v>
      </c>
      <c r="AC18" s="17">
        <v>4.91626147006725E-2</v>
      </c>
      <c r="AD18" s="17">
        <v>0</v>
      </c>
      <c r="AE18" s="17"/>
      <c r="AF18" s="17">
        <v>3.1777111096942597E-2</v>
      </c>
      <c r="AG18" s="17">
        <v>1.7650744459729001E-2</v>
      </c>
      <c r="AH18" s="17">
        <v>5.0271450130594697E-2</v>
      </c>
      <c r="AI18" s="17"/>
      <c r="AJ18" s="17">
        <v>2.6198403904364401E-2</v>
      </c>
      <c r="AK18" s="17">
        <v>3.1335548118801501E-2</v>
      </c>
      <c r="AL18" s="17">
        <v>3.2894755724794701E-2</v>
      </c>
      <c r="AM18" s="17">
        <v>2.63325148454987E-2</v>
      </c>
      <c r="AN18" s="17">
        <v>2.8870787518961102E-2</v>
      </c>
    </row>
    <row r="19" spans="2:40" x14ac:dyDescent="0.25">
      <c r="B19" s="18" t="s">
        <v>158</v>
      </c>
      <c r="C19" s="17">
        <v>1.1870360287753399E-2</v>
      </c>
      <c r="D19" s="17">
        <v>1.88406691543993E-2</v>
      </c>
      <c r="E19" s="17">
        <v>5.1181300292510602E-3</v>
      </c>
      <c r="F19" s="17"/>
      <c r="G19" s="17">
        <v>1.42373023003931E-2</v>
      </c>
      <c r="H19" s="17">
        <v>5.7410502907672802E-3</v>
      </c>
      <c r="I19" s="17">
        <v>5.8327025426584403E-3</v>
      </c>
      <c r="J19" s="17">
        <v>1.4509958800363E-2</v>
      </c>
      <c r="K19" s="17">
        <v>1.49629842853109E-2</v>
      </c>
      <c r="L19" s="17">
        <v>1.5976215056396199E-2</v>
      </c>
      <c r="M19" s="17"/>
      <c r="N19" s="17">
        <v>1.9284329712780299E-2</v>
      </c>
      <c r="O19" s="17">
        <v>5.34643469775404E-3</v>
      </c>
      <c r="P19" s="17">
        <v>1.5279679591445799E-2</v>
      </c>
      <c r="Q19" s="17">
        <v>7.8217357509724108E-3</v>
      </c>
      <c r="R19" s="17"/>
      <c r="S19" s="17">
        <v>0</v>
      </c>
      <c r="T19" s="17">
        <v>0</v>
      </c>
      <c r="U19" s="17">
        <v>0</v>
      </c>
      <c r="V19" s="17">
        <v>0</v>
      </c>
      <c r="W19" s="17">
        <v>0</v>
      </c>
      <c r="X19" s="17">
        <v>0</v>
      </c>
      <c r="Y19" s="17">
        <v>0</v>
      </c>
      <c r="Z19" s="17">
        <v>0</v>
      </c>
      <c r="AA19" s="17">
        <v>0</v>
      </c>
      <c r="AB19" s="17">
        <v>7.4677333107448701E-2</v>
      </c>
      <c r="AC19" s="17">
        <v>5.4802530157124101E-2</v>
      </c>
      <c r="AD19" s="17">
        <v>8.0550717189100896E-2</v>
      </c>
      <c r="AE19" s="17"/>
      <c r="AF19" s="17">
        <v>6.75543396999058E-3</v>
      </c>
      <c r="AG19" s="17">
        <v>1.7536365614273901E-2</v>
      </c>
      <c r="AH19" s="17">
        <v>5.7182024657523702E-3</v>
      </c>
      <c r="AI19" s="17"/>
      <c r="AJ19" s="17">
        <v>2.5650697973789499E-3</v>
      </c>
      <c r="AK19" s="17">
        <v>1.1444332450244401E-2</v>
      </c>
      <c r="AL19" s="17">
        <v>0</v>
      </c>
      <c r="AM19" s="17">
        <v>0</v>
      </c>
      <c r="AN19" s="17">
        <v>5.8624490899602004E-3</v>
      </c>
    </row>
    <row r="20" spans="2:40" x14ac:dyDescent="0.25">
      <c r="B20" s="18" t="s">
        <v>63</v>
      </c>
      <c r="C20" s="17">
        <v>1.14757399810646E-2</v>
      </c>
      <c r="D20" s="17">
        <v>8.6555369084788704E-3</v>
      </c>
      <c r="E20" s="17">
        <v>1.4287874090750399E-2</v>
      </c>
      <c r="F20" s="17"/>
      <c r="G20" s="17">
        <v>3.6891082020345501E-3</v>
      </c>
      <c r="H20" s="17">
        <v>6.3213171134964196E-3</v>
      </c>
      <c r="I20" s="17">
        <v>6.5874966521796896E-3</v>
      </c>
      <c r="J20" s="17">
        <v>1.35213541901676E-2</v>
      </c>
      <c r="K20" s="17">
        <v>1.6056982440708401E-2</v>
      </c>
      <c r="L20" s="17">
        <v>2.0102646566352501E-2</v>
      </c>
      <c r="M20" s="17"/>
      <c r="N20" s="17">
        <v>1.7003526764046699E-2</v>
      </c>
      <c r="O20" s="17">
        <v>9.1190917496535902E-3</v>
      </c>
      <c r="P20" s="17">
        <v>4.88944967816909E-3</v>
      </c>
      <c r="Q20" s="17">
        <v>1.39103321771127E-2</v>
      </c>
      <c r="R20" s="17"/>
      <c r="S20" s="17">
        <v>1.0406024152393299E-2</v>
      </c>
      <c r="T20" s="17">
        <v>1.3333481136472401E-2</v>
      </c>
      <c r="U20" s="17">
        <v>1.8999229676652699E-2</v>
      </c>
      <c r="V20" s="17">
        <v>2.2825108816263401E-2</v>
      </c>
      <c r="W20" s="17">
        <v>1.3863837085371301E-2</v>
      </c>
      <c r="X20" s="17">
        <v>0</v>
      </c>
      <c r="Y20" s="17">
        <v>5.71762460177866E-3</v>
      </c>
      <c r="Z20" s="17">
        <v>0</v>
      </c>
      <c r="AA20" s="17">
        <v>7.6794512786260496E-3</v>
      </c>
      <c r="AB20" s="17">
        <v>0</v>
      </c>
      <c r="AC20" s="17">
        <v>3.7381548264652197E-2</v>
      </c>
      <c r="AD20" s="17">
        <v>1.8725984733593899E-2</v>
      </c>
      <c r="AE20" s="17"/>
      <c r="AF20" s="17">
        <v>1.72754824655083E-2</v>
      </c>
      <c r="AG20" s="17">
        <v>7.7642852318056703E-3</v>
      </c>
      <c r="AH20" s="17">
        <v>8.2211157150933693E-3</v>
      </c>
      <c r="AI20" s="17"/>
      <c r="AJ20" s="17">
        <v>1.7607938073293802E-2</v>
      </c>
      <c r="AK20" s="17">
        <v>8.7534222675211392E-3</v>
      </c>
      <c r="AL20" s="17">
        <v>4.5536494090536303E-3</v>
      </c>
      <c r="AM20" s="17">
        <v>0</v>
      </c>
      <c r="AN20" s="17">
        <v>1.35984427220768E-2</v>
      </c>
    </row>
    <row r="21" spans="2:40" x14ac:dyDescent="0.25">
      <c r="B21" s="18" t="s">
        <v>122</v>
      </c>
      <c r="C21" s="19">
        <v>9.9582946927729302E-2</v>
      </c>
      <c r="D21" s="19">
        <v>9.4399849540490702E-2</v>
      </c>
      <c r="E21" s="19">
        <v>0.105137762717114</v>
      </c>
      <c r="F21" s="19"/>
      <c r="G21" s="19">
        <v>4.6692040507767298E-2</v>
      </c>
      <c r="H21" s="19">
        <v>7.6840762597653503E-2</v>
      </c>
      <c r="I21" s="19">
        <v>0.104787407442209</v>
      </c>
      <c r="J21" s="19">
        <v>0.14819037492135301</v>
      </c>
      <c r="K21" s="19">
        <v>0.110178449311456</v>
      </c>
      <c r="L21" s="19">
        <v>0.102325575998564</v>
      </c>
      <c r="M21" s="19"/>
      <c r="N21" s="19">
        <v>8.4674564239881206E-2</v>
      </c>
      <c r="O21" s="19">
        <v>9.21546652401323E-2</v>
      </c>
      <c r="P21" s="19">
        <v>9.0909995846234701E-2</v>
      </c>
      <c r="Q21" s="19">
        <v>0.132366655789875</v>
      </c>
      <c r="R21" s="19"/>
      <c r="S21" s="19">
        <v>8.9798596242848194E-2</v>
      </c>
      <c r="T21" s="19">
        <v>8.5876513992365705E-2</v>
      </c>
      <c r="U21" s="19">
        <v>0.106672373970982</v>
      </c>
      <c r="V21" s="19">
        <v>0.115677078768506</v>
      </c>
      <c r="W21" s="19">
        <v>0.107071444077065</v>
      </c>
      <c r="X21" s="19">
        <v>8.2590697748911202E-2</v>
      </c>
      <c r="Y21" s="19">
        <v>9.4350830254115295E-2</v>
      </c>
      <c r="Z21" s="19">
        <v>7.2469034661610907E-2</v>
      </c>
      <c r="AA21" s="19">
        <v>0.121510734065899</v>
      </c>
      <c r="AB21" s="19">
        <v>0.11226534948533901</v>
      </c>
      <c r="AC21" s="19">
        <v>0.12778332944100901</v>
      </c>
      <c r="AD21" s="19">
        <v>5.5166693580945697E-2</v>
      </c>
      <c r="AE21" s="19"/>
      <c r="AF21" s="19">
        <v>0.101691836532233</v>
      </c>
      <c r="AG21" s="19">
        <v>8.8047073728555206E-2</v>
      </c>
      <c r="AH21" s="19">
        <v>0.162113987721278</v>
      </c>
      <c r="AI21" s="19"/>
      <c r="AJ21" s="19">
        <v>0.105350988726788</v>
      </c>
      <c r="AK21" s="19">
        <v>8.1516378492198296E-2</v>
      </c>
      <c r="AL21" s="19">
        <v>0.112413043879471</v>
      </c>
      <c r="AM21" s="19">
        <v>8.2687188680950097E-2</v>
      </c>
      <c r="AN21" s="19">
        <v>0.156059734365425</v>
      </c>
    </row>
    <row r="22" spans="2:40" x14ac:dyDescent="0.25">
      <c r="B22" s="16" t="s">
        <v>160</v>
      </c>
    </row>
    <row r="23" spans="2:40" x14ac:dyDescent="0.25">
      <c r="B23" t="s">
        <v>67</v>
      </c>
    </row>
    <row r="24" spans="2:40" x14ac:dyDescent="0.25">
      <c r="B24" t="s">
        <v>68</v>
      </c>
    </row>
    <row r="26" spans="2:40" x14ac:dyDescent="0.25">
      <c r="B26"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2:AN27"/>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163</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280</v>
      </c>
      <c r="D7" s="10">
        <v>153</v>
      </c>
      <c r="E7" s="10">
        <v>126</v>
      </c>
      <c r="F7" s="10"/>
      <c r="G7" s="10">
        <v>56</v>
      </c>
      <c r="H7" s="10">
        <v>75</v>
      </c>
      <c r="I7" s="10">
        <v>38</v>
      </c>
      <c r="J7" s="10">
        <v>26</v>
      </c>
      <c r="K7" s="10">
        <v>25</v>
      </c>
      <c r="L7" s="10">
        <v>60</v>
      </c>
      <c r="M7" s="10"/>
      <c r="N7" s="10">
        <v>65</v>
      </c>
      <c r="O7" s="10">
        <v>58</v>
      </c>
      <c r="P7" s="10">
        <v>69</v>
      </c>
      <c r="Q7" s="10">
        <v>88</v>
      </c>
      <c r="R7" s="10"/>
      <c r="S7" s="10">
        <v>42</v>
      </c>
      <c r="T7" s="10">
        <v>38</v>
      </c>
      <c r="U7" s="10">
        <v>22</v>
      </c>
      <c r="V7" s="10">
        <v>19</v>
      </c>
      <c r="W7" s="10">
        <v>15</v>
      </c>
      <c r="X7" s="10">
        <v>26</v>
      </c>
      <c r="Y7" s="10">
        <v>26</v>
      </c>
      <c r="Z7" s="10">
        <v>14</v>
      </c>
      <c r="AA7" s="10">
        <v>33</v>
      </c>
      <c r="AB7" s="10">
        <v>21</v>
      </c>
      <c r="AC7" s="10">
        <v>22</v>
      </c>
      <c r="AD7" s="10">
        <v>2</v>
      </c>
      <c r="AE7" s="10"/>
      <c r="AF7" s="10">
        <v>128</v>
      </c>
      <c r="AG7" s="10">
        <v>108</v>
      </c>
      <c r="AH7" s="10">
        <v>33</v>
      </c>
      <c r="AI7" s="10"/>
      <c r="AJ7" s="10">
        <v>101</v>
      </c>
      <c r="AK7" s="10">
        <v>99</v>
      </c>
      <c r="AL7" s="10">
        <v>25</v>
      </c>
      <c r="AM7" s="10">
        <v>5</v>
      </c>
      <c r="AN7" s="10">
        <v>26</v>
      </c>
    </row>
    <row r="8" spans="2:40" ht="30" customHeight="1" x14ac:dyDescent="0.25">
      <c r="B8" s="11" t="s">
        <v>20</v>
      </c>
      <c r="C8" s="11">
        <v>281</v>
      </c>
      <c r="D8" s="11">
        <v>156</v>
      </c>
      <c r="E8" s="11">
        <v>124</v>
      </c>
      <c r="F8" s="11"/>
      <c r="G8" s="11">
        <v>58</v>
      </c>
      <c r="H8" s="11">
        <v>77</v>
      </c>
      <c r="I8" s="11">
        <v>41</v>
      </c>
      <c r="J8" s="11">
        <v>28</v>
      </c>
      <c r="K8" s="11">
        <v>23</v>
      </c>
      <c r="L8" s="11">
        <v>55</v>
      </c>
      <c r="M8" s="11"/>
      <c r="N8" s="11">
        <v>61</v>
      </c>
      <c r="O8" s="11">
        <v>55</v>
      </c>
      <c r="P8" s="11">
        <v>74</v>
      </c>
      <c r="Q8" s="11">
        <v>91</v>
      </c>
      <c r="R8" s="11"/>
      <c r="S8" s="11">
        <v>42</v>
      </c>
      <c r="T8" s="11">
        <v>38</v>
      </c>
      <c r="U8" s="11">
        <v>22</v>
      </c>
      <c r="V8" s="11">
        <v>21</v>
      </c>
      <c r="W8" s="11">
        <v>16</v>
      </c>
      <c r="X8" s="11">
        <v>27</v>
      </c>
      <c r="Y8" s="11">
        <v>26</v>
      </c>
      <c r="Z8" s="11">
        <v>14</v>
      </c>
      <c r="AA8" s="11">
        <v>32</v>
      </c>
      <c r="AB8" s="11">
        <v>20</v>
      </c>
      <c r="AC8" s="11">
        <v>21</v>
      </c>
      <c r="AD8" s="11">
        <v>3</v>
      </c>
      <c r="AE8" s="11"/>
      <c r="AF8" s="11">
        <v>129</v>
      </c>
      <c r="AG8" s="11">
        <v>107</v>
      </c>
      <c r="AH8" s="11">
        <v>33</v>
      </c>
      <c r="AI8" s="11"/>
      <c r="AJ8" s="11">
        <v>101</v>
      </c>
      <c r="AK8" s="11">
        <v>98</v>
      </c>
      <c r="AL8" s="11">
        <v>25</v>
      </c>
      <c r="AM8" s="11">
        <v>5</v>
      </c>
      <c r="AN8" s="11">
        <v>27</v>
      </c>
    </row>
    <row r="9" spans="2:40" x14ac:dyDescent="0.25">
      <c r="B9" s="18" t="s">
        <v>151</v>
      </c>
      <c r="C9" s="17">
        <v>0.25505597524102702</v>
      </c>
      <c r="D9" s="17">
        <v>0.27915291848032397</v>
      </c>
      <c r="E9" s="17">
        <v>0.21963562613639401</v>
      </c>
      <c r="F9" s="17"/>
      <c r="G9" s="17">
        <v>0.27400062377409301</v>
      </c>
      <c r="H9" s="17">
        <v>0.305619193994074</v>
      </c>
      <c r="I9" s="17">
        <v>0.32255824593667798</v>
      </c>
      <c r="J9" s="17">
        <v>0.165096319767982</v>
      </c>
      <c r="K9" s="17">
        <v>0.23291988442609701</v>
      </c>
      <c r="L9" s="17">
        <v>0.16940198918878699</v>
      </c>
      <c r="M9" s="17"/>
      <c r="N9" s="17">
        <v>0.214133066159161</v>
      </c>
      <c r="O9" s="17">
        <v>0.29495175154991998</v>
      </c>
      <c r="P9" s="17">
        <v>0.32639171781538101</v>
      </c>
      <c r="Q9" s="17">
        <v>0.199490172339995</v>
      </c>
      <c r="R9" s="17"/>
      <c r="S9" s="17">
        <v>0.19201282290681901</v>
      </c>
      <c r="T9" s="17">
        <v>0.24406879976544499</v>
      </c>
      <c r="U9" s="17">
        <v>0.15271617980982699</v>
      </c>
      <c r="V9" s="17">
        <v>0.38599188519273198</v>
      </c>
      <c r="W9" s="17">
        <v>0.21922769553615001</v>
      </c>
      <c r="X9" s="17">
        <v>0.25374648977277298</v>
      </c>
      <c r="Y9" s="17">
        <v>0.38662317703527899</v>
      </c>
      <c r="Z9" s="17">
        <v>0.22412219226021399</v>
      </c>
      <c r="AA9" s="17">
        <v>0.37327435876045301</v>
      </c>
      <c r="AB9" s="17">
        <v>0.10552163921930099</v>
      </c>
      <c r="AC9" s="17">
        <v>0.25796025934065098</v>
      </c>
      <c r="AD9" s="17">
        <v>0</v>
      </c>
      <c r="AE9" s="17"/>
      <c r="AF9" s="17">
        <v>0.20797881553127701</v>
      </c>
      <c r="AG9" s="17">
        <v>0.28201069341274698</v>
      </c>
      <c r="AH9" s="17">
        <v>0.21170114036986801</v>
      </c>
      <c r="AI9" s="17"/>
      <c r="AJ9" s="17">
        <v>0.20311456980744999</v>
      </c>
      <c r="AK9" s="17">
        <v>0.36068057223465599</v>
      </c>
      <c r="AL9" s="17">
        <v>0.130277249561951</v>
      </c>
      <c r="AM9" s="17">
        <v>0.19321593758602201</v>
      </c>
      <c r="AN9" s="17">
        <v>0.16375157109274299</v>
      </c>
    </row>
    <row r="10" spans="2:40" x14ac:dyDescent="0.25">
      <c r="B10" s="18" t="s">
        <v>158</v>
      </c>
      <c r="C10" s="17">
        <v>4.8049672761895201E-2</v>
      </c>
      <c r="D10" s="17">
        <v>7.4162840404584096E-2</v>
      </c>
      <c r="E10" s="17">
        <v>1.5623612446194099E-2</v>
      </c>
      <c r="F10" s="17"/>
      <c r="G10" s="17">
        <v>0.183048313997107</v>
      </c>
      <c r="H10" s="17">
        <v>2.5383787856364099E-2</v>
      </c>
      <c r="I10" s="17">
        <v>2.4921577941427402E-2</v>
      </c>
      <c r="J10" s="17">
        <v>0</v>
      </c>
      <c r="K10" s="17">
        <v>0</v>
      </c>
      <c r="L10" s="17">
        <v>0</v>
      </c>
      <c r="M10" s="17"/>
      <c r="N10" s="17">
        <v>0.113471966872153</v>
      </c>
      <c r="O10" s="17">
        <v>0</v>
      </c>
      <c r="P10" s="17">
        <v>5.9612277411324299E-2</v>
      </c>
      <c r="Q10" s="17">
        <v>2.4005859133478701E-2</v>
      </c>
      <c r="R10" s="17"/>
      <c r="S10" s="17">
        <v>9.6602340500032496E-2</v>
      </c>
      <c r="T10" s="17">
        <v>0</v>
      </c>
      <c r="U10" s="17">
        <v>0</v>
      </c>
      <c r="V10" s="17">
        <v>0</v>
      </c>
      <c r="W10" s="17">
        <v>6.8316518018336297E-2</v>
      </c>
      <c r="X10" s="17">
        <v>7.6633040470261607E-2</v>
      </c>
      <c r="Y10" s="17">
        <v>4.4316841233480599E-2</v>
      </c>
      <c r="Z10" s="17">
        <v>6.2254823988406198E-2</v>
      </c>
      <c r="AA10" s="17">
        <v>6.5979216294371298E-2</v>
      </c>
      <c r="AB10" s="17">
        <v>5.61978009370721E-2</v>
      </c>
      <c r="AC10" s="17">
        <v>4.91614429222181E-2</v>
      </c>
      <c r="AD10" s="17">
        <v>0</v>
      </c>
      <c r="AE10" s="17"/>
      <c r="AF10" s="17">
        <v>6.4233293181565093E-2</v>
      </c>
      <c r="AG10" s="17">
        <v>4.8441021957974201E-2</v>
      </c>
      <c r="AH10" s="17">
        <v>0</v>
      </c>
      <c r="AI10" s="17"/>
      <c r="AJ10" s="17">
        <v>7.1164321253244803E-2</v>
      </c>
      <c r="AK10" s="17">
        <v>2.2789976401963698E-2</v>
      </c>
      <c r="AL10" s="17">
        <v>7.7577033487475799E-2</v>
      </c>
      <c r="AM10" s="17">
        <v>0.39370111685769899</v>
      </c>
      <c r="AN10" s="17">
        <v>0</v>
      </c>
    </row>
    <row r="11" spans="2:40" x14ac:dyDescent="0.25">
      <c r="B11" s="18" t="s">
        <v>153</v>
      </c>
      <c r="C11" s="17">
        <v>7.7912576696130595E-2</v>
      </c>
      <c r="D11" s="17">
        <v>9.5937541745083496E-2</v>
      </c>
      <c r="E11" s="17">
        <v>5.5841738720684403E-2</v>
      </c>
      <c r="F11" s="17"/>
      <c r="G11" s="17">
        <v>0.12949048953350301</v>
      </c>
      <c r="H11" s="17">
        <v>0.10662468555373</v>
      </c>
      <c r="I11" s="17">
        <v>0.15335555318003699</v>
      </c>
      <c r="J11" s="17">
        <v>0</v>
      </c>
      <c r="K11" s="17">
        <v>0</v>
      </c>
      <c r="L11" s="17">
        <v>0</v>
      </c>
      <c r="M11" s="17"/>
      <c r="N11" s="17">
        <v>4.7107076830495698E-2</v>
      </c>
      <c r="O11" s="17">
        <v>0.14255924415739299</v>
      </c>
      <c r="P11" s="17">
        <v>8.9083744177473695E-2</v>
      </c>
      <c r="Q11" s="17">
        <v>4.9905664102071701E-2</v>
      </c>
      <c r="R11" s="17"/>
      <c r="S11" s="17">
        <v>0.166601233516352</v>
      </c>
      <c r="T11" s="17">
        <v>7.6583343554229605E-2</v>
      </c>
      <c r="U11" s="17">
        <v>4.8260232048343399E-2</v>
      </c>
      <c r="V11" s="17">
        <v>0</v>
      </c>
      <c r="W11" s="17">
        <v>6.8981198949572303E-2</v>
      </c>
      <c r="X11" s="17">
        <v>0.12835751195023601</v>
      </c>
      <c r="Y11" s="17">
        <v>3.7891636843619902E-2</v>
      </c>
      <c r="Z11" s="17">
        <v>6.9446522694278104E-2</v>
      </c>
      <c r="AA11" s="17">
        <v>0.101085148590136</v>
      </c>
      <c r="AB11" s="17">
        <v>0</v>
      </c>
      <c r="AC11" s="17">
        <v>5.3143447657868402E-2</v>
      </c>
      <c r="AD11" s="17">
        <v>0</v>
      </c>
      <c r="AE11" s="17"/>
      <c r="AF11" s="17">
        <v>8.0880020608223899E-2</v>
      </c>
      <c r="AG11" s="17">
        <v>0.106499448059169</v>
      </c>
      <c r="AH11" s="17">
        <v>0</v>
      </c>
      <c r="AI11" s="17"/>
      <c r="AJ11" s="17">
        <v>3.1266775405969997E-2</v>
      </c>
      <c r="AK11" s="17">
        <v>0.13368221253823501</v>
      </c>
      <c r="AL11" s="17">
        <v>0.12748836438240399</v>
      </c>
      <c r="AM11" s="17">
        <v>0</v>
      </c>
      <c r="AN11" s="17">
        <v>0</v>
      </c>
    </row>
    <row r="12" spans="2:40" x14ac:dyDescent="0.25">
      <c r="B12" s="18" t="s">
        <v>148</v>
      </c>
      <c r="C12" s="17">
        <v>0.172139159404749</v>
      </c>
      <c r="D12" s="17">
        <v>0.197536563714858</v>
      </c>
      <c r="E12" s="17">
        <v>0.141475447297889</v>
      </c>
      <c r="F12" s="17"/>
      <c r="G12" s="17">
        <v>0.105928036722873</v>
      </c>
      <c r="H12" s="17">
        <v>0.177346663840726</v>
      </c>
      <c r="I12" s="17">
        <v>0.15586236336665499</v>
      </c>
      <c r="J12" s="17">
        <v>0.28046631621395102</v>
      </c>
      <c r="K12" s="17">
        <v>0.245207082427051</v>
      </c>
      <c r="L12" s="17">
        <v>0.16086419164458099</v>
      </c>
      <c r="M12" s="17"/>
      <c r="N12" s="17">
        <v>0.15631728399526801</v>
      </c>
      <c r="O12" s="17">
        <v>0.13925142539065299</v>
      </c>
      <c r="P12" s="17">
        <v>0.154083174746598</v>
      </c>
      <c r="Q12" s="17">
        <v>0.217686545576462</v>
      </c>
      <c r="R12" s="17"/>
      <c r="S12" s="17">
        <v>0.17194352411580599</v>
      </c>
      <c r="T12" s="17">
        <v>0.185312007532933</v>
      </c>
      <c r="U12" s="17">
        <v>0.120866052481436</v>
      </c>
      <c r="V12" s="17">
        <v>0.24954386405571699</v>
      </c>
      <c r="W12" s="17">
        <v>0.32756450624400901</v>
      </c>
      <c r="X12" s="17">
        <v>7.5384218187865407E-2</v>
      </c>
      <c r="Y12" s="17">
        <v>0.120506613746338</v>
      </c>
      <c r="Z12" s="17">
        <v>0</v>
      </c>
      <c r="AA12" s="17">
        <v>0.17579552651623501</v>
      </c>
      <c r="AB12" s="17">
        <v>0.29299298853503197</v>
      </c>
      <c r="AC12" s="17">
        <v>0.13221549769107199</v>
      </c>
      <c r="AD12" s="17">
        <v>0.58140015647731302</v>
      </c>
      <c r="AE12" s="17"/>
      <c r="AF12" s="17">
        <v>0.15484020264957299</v>
      </c>
      <c r="AG12" s="17">
        <v>0.155186150503721</v>
      </c>
      <c r="AH12" s="17">
        <v>0.289671318124605</v>
      </c>
      <c r="AI12" s="17"/>
      <c r="AJ12" s="17">
        <v>0.198335359556085</v>
      </c>
      <c r="AK12" s="17">
        <v>0.12899308306505999</v>
      </c>
      <c r="AL12" s="17">
        <v>7.3958919313876395E-2</v>
      </c>
      <c r="AM12" s="17">
        <v>0</v>
      </c>
      <c r="AN12" s="17">
        <v>0.32409636751836601</v>
      </c>
    </row>
    <row r="13" spans="2:40" x14ac:dyDescent="0.25">
      <c r="B13" s="18" t="s">
        <v>149</v>
      </c>
      <c r="C13" s="17">
        <v>5.4448368216734197E-2</v>
      </c>
      <c r="D13" s="17">
        <v>6.4668787306771197E-2</v>
      </c>
      <c r="E13" s="17">
        <v>4.2005423545539503E-2</v>
      </c>
      <c r="F13" s="17"/>
      <c r="G13" s="17">
        <v>5.3522958097751497E-2</v>
      </c>
      <c r="H13" s="17">
        <v>6.7292210983920006E-2</v>
      </c>
      <c r="I13" s="17">
        <v>8.1696804530833E-2</v>
      </c>
      <c r="J13" s="17">
        <v>3.4027722014787702E-2</v>
      </c>
      <c r="K13" s="17">
        <v>3.7120248101631101E-2</v>
      </c>
      <c r="L13" s="17">
        <v>3.4883224998703E-2</v>
      </c>
      <c r="M13" s="17"/>
      <c r="N13" s="17">
        <v>5.2346368260814298E-2</v>
      </c>
      <c r="O13" s="17">
        <v>8.6134485014205397E-2</v>
      </c>
      <c r="P13" s="17">
        <v>0</v>
      </c>
      <c r="Q13" s="17">
        <v>8.1268651964174904E-2</v>
      </c>
      <c r="R13" s="17"/>
      <c r="S13" s="17">
        <v>4.7480410429610799E-2</v>
      </c>
      <c r="T13" s="17">
        <v>2.39054920943285E-2</v>
      </c>
      <c r="U13" s="17">
        <v>5.0532064541672597E-2</v>
      </c>
      <c r="V13" s="17">
        <v>0.112352516064</v>
      </c>
      <c r="W13" s="17">
        <v>0</v>
      </c>
      <c r="X13" s="17">
        <v>6.9500060324120205E-2</v>
      </c>
      <c r="Y13" s="17">
        <v>4.4863695656238899E-2</v>
      </c>
      <c r="Z13" s="17">
        <v>7.3195645108816501E-2</v>
      </c>
      <c r="AA13" s="17">
        <v>0</v>
      </c>
      <c r="AB13" s="17">
        <v>8.8430433846605302E-2</v>
      </c>
      <c r="AC13" s="17">
        <v>9.7402948753246205E-2</v>
      </c>
      <c r="AD13" s="17">
        <v>0.41859984352268698</v>
      </c>
      <c r="AE13" s="17"/>
      <c r="AF13" s="17">
        <v>3.4523805792295303E-2</v>
      </c>
      <c r="AG13" s="17">
        <v>7.5180296266469104E-2</v>
      </c>
      <c r="AH13" s="17">
        <v>8.3024105436196705E-2</v>
      </c>
      <c r="AI13" s="17"/>
      <c r="AJ13" s="17">
        <v>1.2527615864934401E-2</v>
      </c>
      <c r="AK13" s="17">
        <v>6.0724833234884E-2</v>
      </c>
      <c r="AL13" s="17">
        <v>4.0964207581507497E-2</v>
      </c>
      <c r="AM13" s="17">
        <v>0.205454310925131</v>
      </c>
      <c r="AN13" s="17">
        <v>0.146070635900862</v>
      </c>
    </row>
    <row r="14" spans="2:40" ht="30" x14ac:dyDescent="0.25">
      <c r="B14" s="18" t="s">
        <v>155</v>
      </c>
      <c r="C14" s="17">
        <v>3.6783196647314099E-3</v>
      </c>
      <c r="D14" s="17">
        <v>6.6306825008787401E-3</v>
      </c>
      <c r="E14" s="17">
        <v>0</v>
      </c>
      <c r="F14" s="17"/>
      <c r="G14" s="17">
        <v>0</v>
      </c>
      <c r="H14" s="17">
        <v>1.34235144823948E-2</v>
      </c>
      <c r="I14" s="17">
        <v>0</v>
      </c>
      <c r="J14" s="17">
        <v>0</v>
      </c>
      <c r="K14" s="17">
        <v>0</v>
      </c>
      <c r="L14" s="17">
        <v>0</v>
      </c>
      <c r="M14" s="17"/>
      <c r="N14" s="17">
        <v>1.70188140119986E-2</v>
      </c>
      <c r="O14" s="17">
        <v>0</v>
      </c>
      <c r="P14" s="17">
        <v>0</v>
      </c>
      <c r="Q14" s="17">
        <v>0</v>
      </c>
      <c r="R14" s="17"/>
      <c r="S14" s="17">
        <v>2.4377058584533901E-2</v>
      </c>
      <c r="T14" s="17">
        <v>0</v>
      </c>
      <c r="U14" s="17">
        <v>0</v>
      </c>
      <c r="V14" s="17">
        <v>0</v>
      </c>
      <c r="W14" s="17">
        <v>0</v>
      </c>
      <c r="X14" s="17">
        <v>0</v>
      </c>
      <c r="Y14" s="17">
        <v>0</v>
      </c>
      <c r="Z14" s="17">
        <v>0</v>
      </c>
      <c r="AA14" s="17">
        <v>0</v>
      </c>
      <c r="AB14" s="17">
        <v>0</v>
      </c>
      <c r="AC14" s="17">
        <v>0</v>
      </c>
      <c r="AD14" s="17">
        <v>0</v>
      </c>
      <c r="AE14" s="17"/>
      <c r="AF14" s="17">
        <v>0</v>
      </c>
      <c r="AG14" s="17">
        <v>9.6138233452192096E-3</v>
      </c>
      <c r="AH14" s="17">
        <v>0</v>
      </c>
      <c r="AI14" s="17"/>
      <c r="AJ14" s="17">
        <v>1.0185976443092199E-2</v>
      </c>
      <c r="AK14" s="17">
        <v>0</v>
      </c>
      <c r="AL14" s="17">
        <v>0</v>
      </c>
      <c r="AM14" s="17">
        <v>0</v>
      </c>
      <c r="AN14" s="17">
        <v>0</v>
      </c>
    </row>
    <row r="15" spans="2:40" x14ac:dyDescent="0.25">
      <c r="B15" s="18" t="s">
        <v>152</v>
      </c>
      <c r="C15" s="17">
        <v>2.2831211480131099E-2</v>
      </c>
      <c r="D15" s="17">
        <v>2.82760576620265E-2</v>
      </c>
      <c r="E15" s="17">
        <v>1.6159314246436199E-2</v>
      </c>
      <c r="F15" s="17"/>
      <c r="G15" s="17">
        <v>1.9797954731888799E-2</v>
      </c>
      <c r="H15" s="17">
        <v>1.3842681333138001E-2</v>
      </c>
      <c r="I15" s="17">
        <v>5.4206889476390699E-2</v>
      </c>
      <c r="J15" s="17">
        <v>7.21352182769079E-2</v>
      </c>
      <c r="K15" s="17">
        <v>0</v>
      </c>
      <c r="L15" s="17">
        <v>0</v>
      </c>
      <c r="M15" s="17"/>
      <c r="N15" s="17">
        <v>1.6785690722791801E-2</v>
      </c>
      <c r="O15" s="17">
        <v>1.6930162586901699E-2</v>
      </c>
      <c r="P15" s="17">
        <v>2.96281427366809E-2</v>
      </c>
      <c r="Q15" s="17">
        <v>2.49031610669335E-2</v>
      </c>
      <c r="R15" s="17"/>
      <c r="S15" s="17">
        <v>2.2080817537126599E-2</v>
      </c>
      <c r="T15" s="17">
        <v>2.9750843665798901E-2</v>
      </c>
      <c r="U15" s="17">
        <v>4.9535137871315298E-2</v>
      </c>
      <c r="V15" s="17">
        <v>4.8739227723738003E-2</v>
      </c>
      <c r="W15" s="17">
        <v>0</v>
      </c>
      <c r="X15" s="17">
        <v>0</v>
      </c>
      <c r="Y15" s="17">
        <v>0</v>
      </c>
      <c r="Z15" s="17">
        <v>8.7506827240719606E-2</v>
      </c>
      <c r="AA15" s="17">
        <v>3.3086838612049703E-2</v>
      </c>
      <c r="AB15" s="17">
        <v>0</v>
      </c>
      <c r="AC15" s="17">
        <v>0</v>
      </c>
      <c r="AD15" s="17">
        <v>0</v>
      </c>
      <c r="AE15" s="17"/>
      <c r="AF15" s="17">
        <v>2.4711665119079601E-2</v>
      </c>
      <c r="AG15" s="17">
        <v>2.9994135367421699E-2</v>
      </c>
      <c r="AH15" s="17">
        <v>0</v>
      </c>
      <c r="AI15" s="17"/>
      <c r="AJ15" s="17">
        <v>2.2218343229061299E-2</v>
      </c>
      <c r="AK15" s="17">
        <v>2.23845821698717E-2</v>
      </c>
      <c r="AL15" s="17">
        <v>7.8177263902847904E-2</v>
      </c>
      <c r="AM15" s="17">
        <v>0</v>
      </c>
      <c r="AN15" s="17">
        <v>0</v>
      </c>
    </row>
    <row r="16" spans="2:40" x14ac:dyDescent="0.25">
      <c r="B16" s="18" t="s">
        <v>154</v>
      </c>
      <c r="C16" s="17">
        <v>4.0583892299914999E-2</v>
      </c>
      <c r="D16" s="17">
        <v>2.5735395656783299E-2</v>
      </c>
      <c r="E16" s="17">
        <v>5.9495047121217101E-2</v>
      </c>
      <c r="F16" s="17"/>
      <c r="G16" s="17">
        <v>3.1843739815589099E-2</v>
      </c>
      <c r="H16" s="17">
        <v>6.6274203640337204E-2</v>
      </c>
      <c r="I16" s="17">
        <v>2.36102520066124E-2</v>
      </c>
      <c r="J16" s="17">
        <v>6.3774619008626798E-2</v>
      </c>
      <c r="K16" s="17">
        <v>3.6397771431583299E-2</v>
      </c>
      <c r="L16" s="17">
        <v>1.6330336709190599E-2</v>
      </c>
      <c r="M16" s="17"/>
      <c r="N16" s="17">
        <v>4.4182482153781899E-2</v>
      </c>
      <c r="O16" s="17">
        <v>6.9743152126768695E-2</v>
      </c>
      <c r="P16" s="17">
        <v>0</v>
      </c>
      <c r="Q16" s="17">
        <v>5.3724760488687399E-2</v>
      </c>
      <c r="R16" s="17"/>
      <c r="S16" s="17">
        <v>9.4873699314628704E-2</v>
      </c>
      <c r="T16" s="17">
        <v>2.1803552692495499E-2</v>
      </c>
      <c r="U16" s="17">
        <v>0</v>
      </c>
      <c r="V16" s="17">
        <v>0</v>
      </c>
      <c r="W16" s="17">
        <v>0</v>
      </c>
      <c r="X16" s="17">
        <v>3.6800657931501099E-2</v>
      </c>
      <c r="Y16" s="17">
        <v>7.0086368960518799E-2</v>
      </c>
      <c r="Z16" s="17">
        <v>0</v>
      </c>
      <c r="AA16" s="17">
        <v>2.3364911084731699E-2</v>
      </c>
      <c r="AB16" s="17">
        <v>9.3416862775011003E-2</v>
      </c>
      <c r="AC16" s="17">
        <v>5.5489137898443799E-2</v>
      </c>
      <c r="AD16" s="17">
        <v>0</v>
      </c>
      <c r="AE16" s="17"/>
      <c r="AF16" s="17">
        <v>3.5949133741724197E-2</v>
      </c>
      <c r="AG16" s="17">
        <v>5.5896236083788402E-2</v>
      </c>
      <c r="AH16" s="17">
        <v>0</v>
      </c>
      <c r="AI16" s="17"/>
      <c r="AJ16" s="17">
        <v>3.6893725825901398E-2</v>
      </c>
      <c r="AK16" s="17">
        <v>2.9874824558759901E-2</v>
      </c>
      <c r="AL16" s="17">
        <v>7.6525756972120496E-2</v>
      </c>
      <c r="AM16" s="17">
        <v>0</v>
      </c>
      <c r="AN16" s="17">
        <v>0</v>
      </c>
    </row>
    <row r="17" spans="2:40" x14ac:dyDescent="0.25">
      <c r="B17" s="18" t="s">
        <v>157</v>
      </c>
      <c r="C17" s="17">
        <v>3.6946050957576198E-3</v>
      </c>
      <c r="D17" s="17">
        <v>0</v>
      </c>
      <c r="E17" s="17">
        <v>8.3554764380183808E-3</v>
      </c>
      <c r="F17" s="17"/>
      <c r="G17" s="17">
        <v>0</v>
      </c>
      <c r="H17" s="17">
        <v>1.348294589107E-2</v>
      </c>
      <c r="I17" s="17">
        <v>0</v>
      </c>
      <c r="J17" s="17">
        <v>0</v>
      </c>
      <c r="K17" s="17">
        <v>0</v>
      </c>
      <c r="L17" s="17">
        <v>0</v>
      </c>
      <c r="M17" s="17"/>
      <c r="N17" s="17">
        <v>0</v>
      </c>
      <c r="O17" s="17">
        <v>0</v>
      </c>
      <c r="P17" s="17">
        <v>1.39479721989772E-2</v>
      </c>
      <c r="Q17" s="17">
        <v>0</v>
      </c>
      <c r="R17" s="17"/>
      <c r="S17" s="17">
        <v>0</v>
      </c>
      <c r="T17" s="17">
        <v>2.7107602942778301E-2</v>
      </c>
      <c r="U17" s="17">
        <v>0</v>
      </c>
      <c r="V17" s="17">
        <v>0</v>
      </c>
      <c r="W17" s="17">
        <v>0</v>
      </c>
      <c r="X17" s="17">
        <v>0</v>
      </c>
      <c r="Y17" s="17">
        <v>0</v>
      </c>
      <c r="Z17" s="17">
        <v>0</v>
      </c>
      <c r="AA17" s="17">
        <v>0</v>
      </c>
      <c r="AB17" s="17">
        <v>0</v>
      </c>
      <c r="AC17" s="17">
        <v>0</v>
      </c>
      <c r="AD17" s="17">
        <v>0</v>
      </c>
      <c r="AE17" s="17"/>
      <c r="AF17" s="17">
        <v>8.0403311798119808E-3</v>
      </c>
      <c r="AG17" s="17">
        <v>0</v>
      </c>
      <c r="AH17" s="17">
        <v>0</v>
      </c>
      <c r="AI17" s="17"/>
      <c r="AJ17" s="17">
        <v>1.0231073941928201E-2</v>
      </c>
      <c r="AK17" s="17">
        <v>0</v>
      </c>
      <c r="AL17" s="17">
        <v>0</v>
      </c>
      <c r="AM17" s="17">
        <v>0</v>
      </c>
      <c r="AN17" s="17">
        <v>0</v>
      </c>
    </row>
    <row r="18" spans="2:40" x14ac:dyDescent="0.25">
      <c r="B18" s="18" t="s">
        <v>156</v>
      </c>
      <c r="C18" s="17">
        <v>1.38859568227489E-2</v>
      </c>
      <c r="D18" s="17">
        <v>1.3247847237489001E-2</v>
      </c>
      <c r="E18" s="17">
        <v>1.4783234940640501E-2</v>
      </c>
      <c r="F18" s="17"/>
      <c r="G18" s="17">
        <v>1.5320996647573099E-2</v>
      </c>
      <c r="H18" s="17">
        <v>2.6750766655178001E-2</v>
      </c>
      <c r="I18" s="17">
        <v>2.3637330616985201E-2</v>
      </c>
      <c r="J18" s="17">
        <v>0</v>
      </c>
      <c r="K18" s="17">
        <v>0</v>
      </c>
      <c r="L18" s="17">
        <v>0</v>
      </c>
      <c r="M18" s="17"/>
      <c r="N18" s="17">
        <v>1.5813296040099699E-2</v>
      </c>
      <c r="O18" s="17">
        <v>3.3215752583751097E-2</v>
      </c>
      <c r="P18" s="17">
        <v>1.4841822710202599E-2</v>
      </c>
      <c r="Q18" s="17">
        <v>0</v>
      </c>
      <c r="R18" s="17"/>
      <c r="S18" s="17">
        <v>4.51755318239149E-2</v>
      </c>
      <c r="T18" s="17">
        <v>2.8844783401904401E-2</v>
      </c>
      <c r="U18" s="17">
        <v>4.0760333272062001E-2</v>
      </c>
      <c r="V18" s="17">
        <v>0</v>
      </c>
      <c r="W18" s="17">
        <v>0</v>
      </c>
      <c r="X18" s="17">
        <v>0</v>
      </c>
      <c r="Y18" s="17">
        <v>0</v>
      </c>
      <c r="Z18" s="17">
        <v>0</v>
      </c>
      <c r="AA18" s="17">
        <v>0</v>
      </c>
      <c r="AB18" s="17">
        <v>0</v>
      </c>
      <c r="AC18" s="17">
        <v>0</v>
      </c>
      <c r="AD18" s="17">
        <v>0</v>
      </c>
      <c r="AE18" s="17"/>
      <c r="AF18" s="17">
        <v>8.5555927556863094E-3</v>
      </c>
      <c r="AG18" s="17">
        <v>1.7816324351658901E-2</v>
      </c>
      <c r="AH18" s="17">
        <v>2.65303561387998E-2</v>
      </c>
      <c r="AI18" s="17"/>
      <c r="AJ18" s="17">
        <v>8.6895259433062508E-3</v>
      </c>
      <c r="AK18" s="17">
        <v>1.9442810979323499E-2</v>
      </c>
      <c r="AL18" s="17">
        <v>0</v>
      </c>
      <c r="AM18" s="17">
        <v>0.207628634631148</v>
      </c>
      <c r="AN18" s="17">
        <v>0</v>
      </c>
    </row>
    <row r="19" spans="2:40" x14ac:dyDescent="0.25">
      <c r="B19" s="18" t="s">
        <v>150</v>
      </c>
      <c r="C19" s="17">
        <v>8.4069141226123897E-2</v>
      </c>
      <c r="D19" s="17">
        <v>4.9538928798985797E-2</v>
      </c>
      <c r="E19" s="17">
        <v>0.12797526613799801</v>
      </c>
      <c r="F19" s="17"/>
      <c r="G19" s="17">
        <v>0.17172589003204899</v>
      </c>
      <c r="H19" s="17">
        <v>0.104618360932064</v>
      </c>
      <c r="I19" s="17">
        <v>8.1718224885936497E-2</v>
      </c>
      <c r="J19" s="17">
        <v>4.74979475604927E-2</v>
      </c>
      <c r="K19" s="17">
        <v>4.5432428267355399E-2</v>
      </c>
      <c r="L19" s="17">
        <v>0</v>
      </c>
      <c r="M19" s="17"/>
      <c r="N19" s="17">
        <v>7.6187956073929294E-2</v>
      </c>
      <c r="O19" s="17">
        <v>4.7458471014693998E-2</v>
      </c>
      <c r="P19" s="17">
        <v>0.116648210932462</v>
      </c>
      <c r="Q19" s="17">
        <v>8.4933906869816694E-2</v>
      </c>
      <c r="R19" s="17"/>
      <c r="S19" s="17">
        <v>2.6669845177275001E-2</v>
      </c>
      <c r="T19" s="17">
        <v>0.11558734070440201</v>
      </c>
      <c r="U19" s="17">
        <v>0.146321109785713</v>
      </c>
      <c r="V19" s="17">
        <v>0</v>
      </c>
      <c r="W19" s="17">
        <v>0.13112387745057699</v>
      </c>
      <c r="X19" s="17">
        <v>9.0500382317648703E-2</v>
      </c>
      <c r="Y19" s="17">
        <v>8.0887464039251095E-2</v>
      </c>
      <c r="Z19" s="17">
        <v>0.19459699187367199</v>
      </c>
      <c r="AA19" s="17">
        <v>2.9696240397468002E-2</v>
      </c>
      <c r="AB19" s="17">
        <v>0.13665585678248299</v>
      </c>
      <c r="AC19" s="17">
        <v>9.5361767577675699E-2</v>
      </c>
      <c r="AD19" s="17">
        <v>0</v>
      </c>
      <c r="AE19" s="17"/>
      <c r="AF19" s="17">
        <v>7.3770564901563696E-2</v>
      </c>
      <c r="AG19" s="17">
        <v>6.3467854318693298E-2</v>
      </c>
      <c r="AH19" s="17">
        <v>0.19328013569449501</v>
      </c>
      <c r="AI19" s="17"/>
      <c r="AJ19" s="17">
        <v>8.6989020641098605E-2</v>
      </c>
      <c r="AK19" s="17">
        <v>8.6863474293403797E-2</v>
      </c>
      <c r="AL19" s="17">
        <v>4.5203740843619201E-2</v>
      </c>
      <c r="AM19" s="17">
        <v>0</v>
      </c>
      <c r="AN19" s="17">
        <v>7.8937717703099403E-2</v>
      </c>
    </row>
    <row r="20" spans="2:40" x14ac:dyDescent="0.25">
      <c r="B20" s="18" t="s">
        <v>161</v>
      </c>
      <c r="C20" s="17">
        <v>1.3367713193636201E-2</v>
      </c>
      <c r="D20" s="17">
        <v>6.1327478720540401E-3</v>
      </c>
      <c r="E20" s="17">
        <v>2.2537589743496698E-2</v>
      </c>
      <c r="F20" s="17"/>
      <c r="G20" s="17">
        <v>0</v>
      </c>
      <c r="H20" s="17">
        <v>3.7047935016631402E-2</v>
      </c>
      <c r="I20" s="17">
        <v>0</v>
      </c>
      <c r="J20" s="17">
        <v>0</v>
      </c>
      <c r="K20" s="17">
        <v>0</v>
      </c>
      <c r="L20" s="17">
        <v>1.64175942131746E-2</v>
      </c>
      <c r="M20" s="17"/>
      <c r="N20" s="17">
        <v>6.1849606707536198E-2</v>
      </c>
      <c r="O20" s="17">
        <v>0</v>
      </c>
      <c r="P20" s="17">
        <v>0</v>
      </c>
      <c r="Q20" s="17">
        <v>0</v>
      </c>
      <c r="R20" s="17"/>
      <c r="S20" s="17">
        <v>2.2908947375862802E-2</v>
      </c>
      <c r="T20" s="17">
        <v>0</v>
      </c>
      <c r="U20" s="17">
        <v>0</v>
      </c>
      <c r="V20" s="17">
        <v>0</v>
      </c>
      <c r="W20" s="17">
        <v>0</v>
      </c>
      <c r="X20" s="17">
        <v>0</v>
      </c>
      <c r="Y20" s="17">
        <v>7.15835139532425E-2</v>
      </c>
      <c r="Z20" s="17">
        <v>0</v>
      </c>
      <c r="AA20" s="17">
        <v>2.967550819354E-2</v>
      </c>
      <c r="AB20" s="17">
        <v>0</v>
      </c>
      <c r="AC20" s="17">
        <v>0</v>
      </c>
      <c r="AD20" s="17">
        <v>0</v>
      </c>
      <c r="AE20" s="17"/>
      <c r="AF20" s="17">
        <v>1.41647399494254E-2</v>
      </c>
      <c r="AG20" s="17">
        <v>1.7926697876287499E-2</v>
      </c>
      <c r="AH20" s="17">
        <v>0</v>
      </c>
      <c r="AI20" s="17"/>
      <c r="AJ20" s="17">
        <v>0</v>
      </c>
      <c r="AK20" s="17">
        <v>3.8128062010185898E-2</v>
      </c>
      <c r="AL20" s="17">
        <v>0</v>
      </c>
      <c r="AM20" s="17">
        <v>0</v>
      </c>
      <c r="AN20" s="17">
        <v>0</v>
      </c>
    </row>
    <row r="21" spans="2:40" ht="30" x14ac:dyDescent="0.25">
      <c r="B21" s="18" t="s">
        <v>162</v>
      </c>
      <c r="C21" s="17">
        <v>0.18956951488936699</v>
      </c>
      <c r="D21" s="17">
        <v>0.15897968862016301</v>
      </c>
      <c r="E21" s="17">
        <v>0.22926704208318399</v>
      </c>
      <c r="F21" s="17"/>
      <c r="G21" s="17">
        <v>0</v>
      </c>
      <c r="H21" s="17">
        <v>4.2293049820371797E-2</v>
      </c>
      <c r="I21" s="17">
        <v>5.21084035558083E-2</v>
      </c>
      <c r="J21" s="17">
        <v>0.337001857157252</v>
      </c>
      <c r="K21" s="17">
        <v>0.361931953220682</v>
      </c>
      <c r="L21" s="17">
        <v>0.54889048567146803</v>
      </c>
      <c r="M21" s="17"/>
      <c r="N21" s="17">
        <v>0.18478639217197099</v>
      </c>
      <c r="O21" s="17">
        <v>0.13764291896890199</v>
      </c>
      <c r="P21" s="17">
        <v>0.16631031354974299</v>
      </c>
      <c r="Q21" s="17">
        <v>0.24361900469867501</v>
      </c>
      <c r="R21" s="17"/>
      <c r="S21" s="17">
        <v>8.92737687180373E-2</v>
      </c>
      <c r="T21" s="17">
        <v>0.22369114156276601</v>
      </c>
      <c r="U21" s="17">
        <v>0.30808519738926798</v>
      </c>
      <c r="V21" s="17">
        <v>0.14969845539226301</v>
      </c>
      <c r="W21" s="17">
        <v>0.18478620380135599</v>
      </c>
      <c r="X21" s="17">
        <v>0.23424529207001399</v>
      </c>
      <c r="Y21" s="17">
        <v>0.14324068853203101</v>
      </c>
      <c r="Z21" s="17">
        <v>0.28887699683389401</v>
      </c>
      <c r="AA21" s="17">
        <v>0.16804225155101499</v>
      </c>
      <c r="AB21" s="17">
        <v>0.172556753070505</v>
      </c>
      <c r="AC21" s="17">
        <v>0.25926549815882499</v>
      </c>
      <c r="AD21" s="17">
        <v>0</v>
      </c>
      <c r="AE21" s="17"/>
      <c r="AF21" s="17">
        <v>0.26966893714113299</v>
      </c>
      <c r="AG21" s="17">
        <v>0.11107056547840399</v>
      </c>
      <c r="AH21" s="17">
        <v>0.19579294423603599</v>
      </c>
      <c r="AI21" s="17"/>
      <c r="AJ21" s="17">
        <v>0.27924143640822502</v>
      </c>
      <c r="AK21" s="17">
        <v>7.8227184433767694E-2</v>
      </c>
      <c r="AL21" s="17">
        <v>0.30707239678030301</v>
      </c>
      <c r="AM21" s="17">
        <v>0</v>
      </c>
      <c r="AN21" s="17">
        <v>0.28714370778492998</v>
      </c>
    </row>
    <row r="22" spans="2:40" x14ac:dyDescent="0.25">
      <c r="B22" s="18" t="s">
        <v>122</v>
      </c>
      <c r="C22" s="19">
        <v>2.0713893007052502E-2</v>
      </c>
      <c r="D22" s="19">
        <v>0</v>
      </c>
      <c r="E22" s="19">
        <v>4.6845181142308401E-2</v>
      </c>
      <c r="F22" s="19"/>
      <c r="G22" s="19">
        <v>1.5320996647573099E-2</v>
      </c>
      <c r="H22" s="19">
        <v>0</v>
      </c>
      <c r="I22" s="19">
        <v>2.63243545026354E-2</v>
      </c>
      <c r="J22" s="19">
        <v>0</v>
      </c>
      <c r="K22" s="19">
        <v>4.0990632125600397E-2</v>
      </c>
      <c r="L22" s="19">
        <v>5.3212177574095798E-2</v>
      </c>
      <c r="M22" s="19"/>
      <c r="N22" s="19">
        <v>0</v>
      </c>
      <c r="O22" s="19">
        <v>3.21126366068109E-2</v>
      </c>
      <c r="P22" s="19">
        <v>2.9452623721157201E-2</v>
      </c>
      <c r="Q22" s="19">
        <v>2.04622737597051E-2</v>
      </c>
      <c r="R22" s="19"/>
      <c r="S22" s="19">
        <v>0</v>
      </c>
      <c r="T22" s="19">
        <v>2.3345092082919499E-2</v>
      </c>
      <c r="U22" s="19">
        <v>8.2923692800362298E-2</v>
      </c>
      <c r="V22" s="19">
        <v>5.3674051571550502E-2</v>
      </c>
      <c r="W22" s="19">
        <v>0</v>
      </c>
      <c r="X22" s="19">
        <v>3.4832346975579798E-2</v>
      </c>
      <c r="Y22" s="19">
        <v>0</v>
      </c>
      <c r="Z22" s="19">
        <v>0</v>
      </c>
      <c r="AA22" s="19">
        <v>0</v>
      </c>
      <c r="AB22" s="19">
        <v>5.42276648339899E-2</v>
      </c>
      <c r="AC22" s="19">
        <v>0</v>
      </c>
      <c r="AD22" s="19">
        <v>0</v>
      </c>
      <c r="AE22" s="19"/>
      <c r="AF22" s="19">
        <v>2.26828974486422E-2</v>
      </c>
      <c r="AG22" s="19">
        <v>2.6896752978447E-2</v>
      </c>
      <c r="AH22" s="19">
        <v>0</v>
      </c>
      <c r="AI22" s="19"/>
      <c r="AJ22" s="19">
        <v>2.9142255679703199E-2</v>
      </c>
      <c r="AK22" s="19">
        <v>1.8208384079888298E-2</v>
      </c>
      <c r="AL22" s="19">
        <v>4.2755067173894601E-2</v>
      </c>
      <c r="AM22" s="19">
        <v>0</v>
      </c>
      <c r="AN22" s="19">
        <v>0</v>
      </c>
    </row>
    <row r="23" spans="2:40" x14ac:dyDescent="0.25">
      <c r="B23" s="16" t="s">
        <v>164</v>
      </c>
    </row>
    <row r="24" spans="2:40" x14ac:dyDescent="0.25">
      <c r="B24" t="s">
        <v>67</v>
      </c>
    </row>
    <row r="25" spans="2:40" x14ac:dyDescent="0.25">
      <c r="B25" t="s">
        <v>68</v>
      </c>
    </row>
    <row r="27" spans="2:40" x14ac:dyDescent="0.25">
      <c r="B27"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2:AN19"/>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170</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280</v>
      </c>
      <c r="D7" s="10">
        <v>153</v>
      </c>
      <c r="E7" s="10">
        <v>126</v>
      </c>
      <c r="F7" s="10"/>
      <c r="G7" s="10">
        <v>56</v>
      </c>
      <c r="H7" s="10">
        <v>75</v>
      </c>
      <c r="I7" s="10">
        <v>38</v>
      </c>
      <c r="J7" s="10">
        <v>26</v>
      </c>
      <c r="K7" s="10">
        <v>25</v>
      </c>
      <c r="L7" s="10">
        <v>60</v>
      </c>
      <c r="M7" s="10"/>
      <c r="N7" s="10">
        <v>65</v>
      </c>
      <c r="O7" s="10">
        <v>58</v>
      </c>
      <c r="P7" s="10">
        <v>69</v>
      </c>
      <c r="Q7" s="10">
        <v>88</v>
      </c>
      <c r="R7" s="10"/>
      <c r="S7" s="10">
        <v>42</v>
      </c>
      <c r="T7" s="10">
        <v>38</v>
      </c>
      <c r="U7" s="10">
        <v>22</v>
      </c>
      <c r="V7" s="10">
        <v>19</v>
      </c>
      <c r="W7" s="10">
        <v>15</v>
      </c>
      <c r="X7" s="10">
        <v>26</v>
      </c>
      <c r="Y7" s="10">
        <v>26</v>
      </c>
      <c r="Z7" s="10">
        <v>14</v>
      </c>
      <c r="AA7" s="10">
        <v>33</v>
      </c>
      <c r="AB7" s="10">
        <v>21</v>
      </c>
      <c r="AC7" s="10">
        <v>22</v>
      </c>
      <c r="AD7" s="10">
        <v>2</v>
      </c>
      <c r="AE7" s="10"/>
      <c r="AF7" s="10">
        <v>128</v>
      </c>
      <c r="AG7" s="10">
        <v>108</v>
      </c>
      <c r="AH7" s="10">
        <v>33</v>
      </c>
      <c r="AI7" s="10"/>
      <c r="AJ7" s="10">
        <v>101</v>
      </c>
      <c r="AK7" s="10">
        <v>99</v>
      </c>
      <c r="AL7" s="10">
        <v>25</v>
      </c>
      <c r="AM7" s="10">
        <v>5</v>
      </c>
      <c r="AN7" s="10">
        <v>26</v>
      </c>
    </row>
    <row r="8" spans="2:40" ht="30" customHeight="1" x14ac:dyDescent="0.25">
      <c r="B8" s="11" t="s">
        <v>20</v>
      </c>
      <c r="C8" s="11">
        <v>281</v>
      </c>
      <c r="D8" s="11">
        <v>156</v>
      </c>
      <c r="E8" s="11">
        <v>124</v>
      </c>
      <c r="F8" s="11"/>
      <c r="G8" s="11">
        <v>58</v>
      </c>
      <c r="H8" s="11">
        <v>77</v>
      </c>
      <c r="I8" s="11">
        <v>41</v>
      </c>
      <c r="J8" s="11">
        <v>28</v>
      </c>
      <c r="K8" s="11">
        <v>23</v>
      </c>
      <c r="L8" s="11">
        <v>55</v>
      </c>
      <c r="M8" s="11"/>
      <c r="N8" s="11">
        <v>61</v>
      </c>
      <c r="O8" s="11">
        <v>55</v>
      </c>
      <c r="P8" s="11">
        <v>74</v>
      </c>
      <c r="Q8" s="11">
        <v>91</v>
      </c>
      <c r="R8" s="11"/>
      <c r="S8" s="11">
        <v>42</v>
      </c>
      <c r="T8" s="11">
        <v>38</v>
      </c>
      <c r="U8" s="11">
        <v>22</v>
      </c>
      <c r="V8" s="11">
        <v>21</v>
      </c>
      <c r="W8" s="11">
        <v>16</v>
      </c>
      <c r="X8" s="11">
        <v>27</v>
      </c>
      <c r="Y8" s="11">
        <v>26</v>
      </c>
      <c r="Z8" s="11">
        <v>14</v>
      </c>
      <c r="AA8" s="11">
        <v>32</v>
      </c>
      <c r="AB8" s="11">
        <v>20</v>
      </c>
      <c r="AC8" s="11">
        <v>21</v>
      </c>
      <c r="AD8" s="11">
        <v>3</v>
      </c>
      <c r="AE8" s="11"/>
      <c r="AF8" s="11">
        <v>129</v>
      </c>
      <c r="AG8" s="11">
        <v>107</v>
      </c>
      <c r="AH8" s="11">
        <v>33</v>
      </c>
      <c r="AI8" s="11"/>
      <c r="AJ8" s="11">
        <v>101</v>
      </c>
      <c r="AK8" s="11">
        <v>98</v>
      </c>
      <c r="AL8" s="11">
        <v>25</v>
      </c>
      <c r="AM8" s="11">
        <v>5</v>
      </c>
      <c r="AN8" s="11">
        <v>27</v>
      </c>
    </row>
    <row r="9" spans="2:40" x14ac:dyDescent="0.25">
      <c r="B9" s="18" t="s">
        <v>165</v>
      </c>
      <c r="C9" s="17">
        <v>0.206134025223252</v>
      </c>
      <c r="D9" s="17">
        <v>0.20987594428433001</v>
      </c>
      <c r="E9" s="17">
        <v>0.19590967412842</v>
      </c>
      <c r="F9" s="17"/>
      <c r="G9" s="17">
        <v>0.13688391211722301</v>
      </c>
      <c r="H9" s="17">
        <v>0.23568716217469901</v>
      </c>
      <c r="I9" s="17">
        <v>0.19857297929019499</v>
      </c>
      <c r="J9" s="17">
        <v>0.16143610720405299</v>
      </c>
      <c r="K9" s="17">
        <v>0.16181841264965199</v>
      </c>
      <c r="L9" s="17">
        <v>0.283856729393762</v>
      </c>
      <c r="M9" s="17"/>
      <c r="N9" s="17">
        <v>0.244418516361501</v>
      </c>
      <c r="O9" s="17">
        <v>0.15720246180338501</v>
      </c>
      <c r="P9" s="17">
        <v>0.120982813459046</v>
      </c>
      <c r="Q9" s="17">
        <v>0.28034751300807798</v>
      </c>
      <c r="R9" s="17"/>
      <c r="S9" s="17">
        <v>0.21898725341148101</v>
      </c>
      <c r="T9" s="17">
        <v>0.27349254651952498</v>
      </c>
      <c r="U9" s="17">
        <v>4.2916170095107398E-2</v>
      </c>
      <c r="V9" s="17">
        <v>0.14476823611405701</v>
      </c>
      <c r="W9" s="17">
        <v>0.18955279953517201</v>
      </c>
      <c r="X9" s="17">
        <v>0.13527906416813301</v>
      </c>
      <c r="Y9" s="17">
        <v>0.22553341250091599</v>
      </c>
      <c r="Z9" s="17">
        <v>0.16332797176429301</v>
      </c>
      <c r="AA9" s="17">
        <v>0.26404843254632498</v>
      </c>
      <c r="AB9" s="17">
        <v>0.193775534186196</v>
      </c>
      <c r="AC9" s="17">
        <v>0.26901986921211501</v>
      </c>
      <c r="AD9" s="17">
        <v>0.58140015647731302</v>
      </c>
      <c r="AE9" s="17"/>
      <c r="AF9" s="17">
        <v>0.16636367337150901</v>
      </c>
      <c r="AG9" s="17">
        <v>0.20634066038635901</v>
      </c>
      <c r="AH9" s="17">
        <v>0.310219349629478</v>
      </c>
      <c r="AI9" s="17"/>
      <c r="AJ9" s="17">
        <v>0.28486633897302599</v>
      </c>
      <c r="AK9" s="17">
        <v>0.13303523850462201</v>
      </c>
      <c r="AL9" s="17">
        <v>0.109149127193782</v>
      </c>
      <c r="AM9" s="17">
        <v>0</v>
      </c>
      <c r="AN9" s="17">
        <v>0.27687701945922399</v>
      </c>
    </row>
    <row r="10" spans="2:40" x14ac:dyDescent="0.25">
      <c r="B10" s="18" t="s">
        <v>166</v>
      </c>
      <c r="C10" s="17">
        <v>0.36357406973591999</v>
      </c>
      <c r="D10" s="17">
        <v>0.41904971442123901</v>
      </c>
      <c r="E10" s="17">
        <v>0.29650862436039899</v>
      </c>
      <c r="F10" s="17"/>
      <c r="G10" s="17">
        <v>0.41908431662633899</v>
      </c>
      <c r="H10" s="17">
        <v>0.38299165111441802</v>
      </c>
      <c r="I10" s="17">
        <v>0.31306050547126801</v>
      </c>
      <c r="J10" s="17">
        <v>0.42916852365568797</v>
      </c>
      <c r="K10" s="17">
        <v>0.27816180895870002</v>
      </c>
      <c r="L10" s="17">
        <v>0.31808585397949402</v>
      </c>
      <c r="M10" s="17"/>
      <c r="N10" s="17">
        <v>0.37556746640088601</v>
      </c>
      <c r="O10" s="17">
        <v>0.43271509209465903</v>
      </c>
      <c r="P10" s="17">
        <v>0.386369376550808</v>
      </c>
      <c r="Q10" s="17">
        <v>0.29455402748084802</v>
      </c>
      <c r="R10" s="17"/>
      <c r="S10" s="17">
        <v>0.40554942144108103</v>
      </c>
      <c r="T10" s="17">
        <v>0.245751901280894</v>
      </c>
      <c r="U10" s="17">
        <v>0.38965144868412599</v>
      </c>
      <c r="V10" s="17">
        <v>0.20630240085872301</v>
      </c>
      <c r="W10" s="17">
        <v>0.33474594300910399</v>
      </c>
      <c r="X10" s="17">
        <v>0.29539425299579603</v>
      </c>
      <c r="Y10" s="17">
        <v>0.38620462540556399</v>
      </c>
      <c r="Z10" s="17">
        <v>0.48856167851981303</v>
      </c>
      <c r="AA10" s="17">
        <v>0.47598878925336902</v>
      </c>
      <c r="AB10" s="17">
        <v>0.486340481914246</v>
      </c>
      <c r="AC10" s="17">
        <v>0.33040905514357</v>
      </c>
      <c r="AD10" s="17">
        <v>0.41859984352268698</v>
      </c>
      <c r="AE10" s="17"/>
      <c r="AF10" s="17">
        <v>0.33573642040435903</v>
      </c>
      <c r="AG10" s="17">
        <v>0.39511372625457603</v>
      </c>
      <c r="AH10" s="17">
        <v>0.32360417171491801</v>
      </c>
      <c r="AI10" s="17"/>
      <c r="AJ10" s="17">
        <v>0.27287509608661997</v>
      </c>
      <c r="AK10" s="17">
        <v>0.43199663038392999</v>
      </c>
      <c r="AL10" s="17">
        <v>0.31146469772059898</v>
      </c>
      <c r="AM10" s="17">
        <v>0.61238425474277003</v>
      </c>
      <c r="AN10" s="17">
        <v>0.364385217664082</v>
      </c>
    </row>
    <row r="11" spans="2:40" ht="30" x14ac:dyDescent="0.25">
      <c r="B11" s="18" t="s">
        <v>167</v>
      </c>
      <c r="C11" s="17">
        <v>0.25058190866191499</v>
      </c>
      <c r="D11" s="17">
        <v>0.19093662141704201</v>
      </c>
      <c r="E11" s="17">
        <v>0.32715650214630898</v>
      </c>
      <c r="F11" s="17"/>
      <c r="G11" s="17">
        <v>0.272670443035335</v>
      </c>
      <c r="H11" s="17">
        <v>0.25951396201379001</v>
      </c>
      <c r="I11" s="17">
        <v>0.32533519202063899</v>
      </c>
      <c r="J11" s="17">
        <v>0.176566166643115</v>
      </c>
      <c r="K11" s="17">
        <v>0.292565423660885</v>
      </c>
      <c r="L11" s="17">
        <v>0.17973881475904899</v>
      </c>
      <c r="M11" s="17"/>
      <c r="N11" s="17">
        <v>0.18382945231282299</v>
      </c>
      <c r="O11" s="17">
        <v>0.221661187654562</v>
      </c>
      <c r="P11" s="17">
        <v>0.30647267443851001</v>
      </c>
      <c r="Q11" s="17">
        <v>0.26707660326893801</v>
      </c>
      <c r="R11" s="17"/>
      <c r="S11" s="17">
        <v>0.18980041717031601</v>
      </c>
      <c r="T11" s="17">
        <v>0.29552517180001497</v>
      </c>
      <c r="U11" s="17">
        <v>0.43284299777153901</v>
      </c>
      <c r="V11" s="17">
        <v>0.32902095846708002</v>
      </c>
      <c r="W11" s="17">
        <v>0.475701257455724</v>
      </c>
      <c r="X11" s="17">
        <v>0.335523976778626</v>
      </c>
      <c r="Y11" s="17">
        <v>0.18728204411468299</v>
      </c>
      <c r="Z11" s="17">
        <v>0.15507678452614199</v>
      </c>
      <c r="AA11" s="17">
        <v>0.11819529410088001</v>
      </c>
      <c r="AB11" s="17">
        <v>0.18987998791202501</v>
      </c>
      <c r="AC11" s="17">
        <v>0.17509741953014901</v>
      </c>
      <c r="AD11" s="17">
        <v>0</v>
      </c>
      <c r="AE11" s="17"/>
      <c r="AF11" s="17">
        <v>0.311792024354622</v>
      </c>
      <c r="AG11" s="17">
        <v>0.213296909759185</v>
      </c>
      <c r="AH11" s="17">
        <v>0.194653862779118</v>
      </c>
      <c r="AI11" s="17"/>
      <c r="AJ11" s="17">
        <v>0.32156038640819901</v>
      </c>
      <c r="AK11" s="17">
        <v>0.22222558068710899</v>
      </c>
      <c r="AL11" s="17">
        <v>0.32049720914017299</v>
      </c>
      <c r="AM11" s="17">
        <v>0.19439980767120801</v>
      </c>
      <c r="AN11" s="17">
        <v>0.110673947197675</v>
      </c>
    </row>
    <row r="12" spans="2:40" x14ac:dyDescent="0.25">
      <c r="B12" s="18" t="s">
        <v>168</v>
      </c>
      <c r="C12" s="17">
        <v>5.3989702775007802E-2</v>
      </c>
      <c r="D12" s="17">
        <v>5.3040195468728298E-2</v>
      </c>
      <c r="E12" s="17">
        <v>5.5557002613378398E-2</v>
      </c>
      <c r="F12" s="17"/>
      <c r="G12" s="17">
        <v>0.118326495702958</v>
      </c>
      <c r="H12" s="17">
        <v>4.35831464813492E-2</v>
      </c>
      <c r="I12" s="17">
        <v>5.6396230660793203E-2</v>
      </c>
      <c r="J12" s="17">
        <v>3.4027722014787702E-2</v>
      </c>
      <c r="K12" s="17">
        <v>7.7007612439761897E-2</v>
      </c>
      <c r="L12" s="17">
        <v>0</v>
      </c>
      <c r="M12" s="17"/>
      <c r="N12" s="17">
        <v>4.2568086435348602E-2</v>
      </c>
      <c r="O12" s="17">
        <v>6.9914613621310601E-2</v>
      </c>
      <c r="P12" s="17">
        <v>4.3018143509967702E-2</v>
      </c>
      <c r="Q12" s="17">
        <v>6.0944673065041401E-2</v>
      </c>
      <c r="R12" s="17"/>
      <c r="S12" s="17">
        <v>9.5990805669001797E-2</v>
      </c>
      <c r="T12" s="17">
        <v>3.0552068627922001E-2</v>
      </c>
      <c r="U12" s="17">
        <v>0</v>
      </c>
      <c r="V12" s="17">
        <v>5.1576184964910801E-2</v>
      </c>
      <c r="W12" s="17">
        <v>0</v>
      </c>
      <c r="X12" s="17">
        <v>0.156141223164731</v>
      </c>
      <c r="Y12" s="17">
        <v>4.4863695656238899E-2</v>
      </c>
      <c r="Z12" s="17">
        <v>0.12790448032546101</v>
      </c>
      <c r="AA12" s="17">
        <v>0</v>
      </c>
      <c r="AB12" s="17">
        <v>8.9291722264310605E-2</v>
      </c>
      <c r="AC12" s="17">
        <v>0</v>
      </c>
      <c r="AD12" s="17">
        <v>0</v>
      </c>
      <c r="AE12" s="17"/>
      <c r="AF12" s="17">
        <v>3.8908808202132002E-2</v>
      </c>
      <c r="AG12" s="17">
        <v>6.6508018581614398E-2</v>
      </c>
      <c r="AH12" s="17">
        <v>6.4570820472459697E-2</v>
      </c>
      <c r="AI12" s="17"/>
      <c r="AJ12" s="17">
        <v>1.1531099738732399E-2</v>
      </c>
      <c r="AK12" s="17">
        <v>7.7681734669942798E-2</v>
      </c>
      <c r="AL12" s="17">
        <v>4.5203740843619201E-2</v>
      </c>
      <c r="AM12" s="17">
        <v>0</v>
      </c>
      <c r="AN12" s="17">
        <v>0.11542274734301999</v>
      </c>
    </row>
    <row r="13" spans="2:40" x14ac:dyDescent="0.25">
      <c r="B13" s="18" t="s">
        <v>169</v>
      </c>
      <c r="C13" s="17">
        <v>4.4633945749192099E-2</v>
      </c>
      <c r="D13" s="17">
        <v>5.4951137591504398E-2</v>
      </c>
      <c r="E13" s="17">
        <v>3.20012283911187E-2</v>
      </c>
      <c r="F13" s="17"/>
      <c r="G13" s="17">
        <v>1.74270014951345E-2</v>
      </c>
      <c r="H13" s="17">
        <v>6.5808609692484296E-2</v>
      </c>
      <c r="I13" s="17">
        <v>7.7819473324431301E-2</v>
      </c>
      <c r="J13" s="17">
        <v>5.15724742941472E-2</v>
      </c>
      <c r="K13" s="17">
        <v>3.69007417423158E-2</v>
      </c>
      <c r="L13" s="17">
        <v>1.8677481079525601E-2</v>
      </c>
      <c r="M13" s="17"/>
      <c r="N13" s="17">
        <v>4.58837299272042E-2</v>
      </c>
      <c r="O13" s="17">
        <v>1.6452605760474699E-2</v>
      </c>
      <c r="P13" s="17">
        <v>8.8613992015103393E-2</v>
      </c>
      <c r="Q13" s="17">
        <v>2.4851115098530201E-2</v>
      </c>
      <c r="R13" s="17"/>
      <c r="S13" s="17">
        <v>2.4247497501531299E-2</v>
      </c>
      <c r="T13" s="17">
        <v>5.5938875676398901E-2</v>
      </c>
      <c r="U13" s="17">
        <v>3.91344573519068E-2</v>
      </c>
      <c r="V13" s="17">
        <v>0.16651803666002801</v>
      </c>
      <c r="W13" s="17">
        <v>0</v>
      </c>
      <c r="X13" s="17">
        <v>0</v>
      </c>
      <c r="Y13" s="17">
        <v>0.116368551033838</v>
      </c>
      <c r="Z13" s="17">
        <v>0</v>
      </c>
      <c r="AA13" s="17">
        <v>3.3086838612049703E-2</v>
      </c>
      <c r="AB13" s="17">
        <v>0</v>
      </c>
      <c r="AC13" s="17">
        <v>4.7697533623643797E-2</v>
      </c>
      <c r="AD13" s="17">
        <v>0</v>
      </c>
      <c r="AE13" s="17"/>
      <c r="AF13" s="17">
        <v>3.9811666926596302E-2</v>
      </c>
      <c r="AG13" s="17">
        <v>5.9281016726249802E-2</v>
      </c>
      <c r="AH13" s="17">
        <v>3.0933943316527698E-2</v>
      </c>
      <c r="AI13" s="17"/>
      <c r="AJ13" s="17">
        <v>2.1112703121765101E-2</v>
      </c>
      <c r="AK13" s="17">
        <v>5.9772233902433899E-2</v>
      </c>
      <c r="AL13" s="17">
        <v>9.8133692205823297E-2</v>
      </c>
      <c r="AM13" s="17">
        <v>0.19321593758602201</v>
      </c>
      <c r="AN13" s="17">
        <v>3.83641179079732E-2</v>
      </c>
    </row>
    <row r="14" spans="2:40" x14ac:dyDescent="0.25">
      <c r="B14" s="18" t="s">
        <v>64</v>
      </c>
      <c r="C14" s="19">
        <v>8.1086347854712706E-2</v>
      </c>
      <c r="D14" s="19">
        <v>7.2146386817156502E-2</v>
      </c>
      <c r="E14" s="19">
        <v>9.2866968360374294E-2</v>
      </c>
      <c r="F14" s="19"/>
      <c r="G14" s="19">
        <v>3.5607831023009899E-2</v>
      </c>
      <c r="H14" s="19">
        <v>1.2415468523260399E-2</v>
      </c>
      <c r="I14" s="19">
        <v>2.8815619232673E-2</v>
      </c>
      <c r="J14" s="19">
        <v>0.14722900618821</v>
      </c>
      <c r="K14" s="19">
        <v>0.153546000548685</v>
      </c>
      <c r="L14" s="19">
        <v>0.19964112078816901</v>
      </c>
      <c r="M14" s="19"/>
      <c r="N14" s="19">
        <v>0.107732748562238</v>
      </c>
      <c r="O14" s="19">
        <v>0.102054039065609</v>
      </c>
      <c r="P14" s="19">
        <v>5.45430000265648E-2</v>
      </c>
      <c r="Q14" s="19">
        <v>7.2226068078564507E-2</v>
      </c>
      <c r="R14" s="19"/>
      <c r="S14" s="19">
        <v>6.5424604806588196E-2</v>
      </c>
      <c r="T14" s="19">
        <v>9.8739436095245298E-2</v>
      </c>
      <c r="U14" s="19">
        <v>9.5454926097320203E-2</v>
      </c>
      <c r="V14" s="19">
        <v>0.101814182935203</v>
      </c>
      <c r="W14" s="19">
        <v>0</v>
      </c>
      <c r="X14" s="19">
        <v>7.7661482892714101E-2</v>
      </c>
      <c r="Y14" s="19">
        <v>3.97476712887588E-2</v>
      </c>
      <c r="Z14" s="19">
        <v>6.5129084864290906E-2</v>
      </c>
      <c r="AA14" s="19">
        <v>0.10868064548737801</v>
      </c>
      <c r="AB14" s="19">
        <v>4.0712273723223003E-2</v>
      </c>
      <c r="AC14" s="19">
        <v>0.17777612249052199</v>
      </c>
      <c r="AD14" s="19">
        <v>0</v>
      </c>
      <c r="AE14" s="19"/>
      <c r="AF14" s="19">
        <v>0.107387406740781</v>
      </c>
      <c r="AG14" s="19">
        <v>5.9459668292016099E-2</v>
      </c>
      <c r="AH14" s="19">
        <v>7.6017852087498894E-2</v>
      </c>
      <c r="AI14" s="19"/>
      <c r="AJ14" s="19">
        <v>8.8054375671657095E-2</v>
      </c>
      <c r="AK14" s="19">
        <v>7.5288581851962397E-2</v>
      </c>
      <c r="AL14" s="19">
        <v>0.11555153289600401</v>
      </c>
      <c r="AM14" s="19">
        <v>0</v>
      </c>
      <c r="AN14" s="19">
        <v>9.4276950428026696E-2</v>
      </c>
    </row>
    <row r="15" spans="2:40" x14ac:dyDescent="0.25">
      <c r="B15" s="16" t="s">
        <v>164</v>
      </c>
    </row>
    <row r="16" spans="2:40" x14ac:dyDescent="0.25">
      <c r="B16" t="s">
        <v>67</v>
      </c>
    </row>
    <row r="17" spans="2:2" x14ac:dyDescent="0.25">
      <c r="B17" t="s">
        <v>68</v>
      </c>
    </row>
    <row r="19" spans="2:2" x14ac:dyDescent="0.25">
      <c r="B19"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2:H22"/>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8" width="20.7109375" customWidth="1"/>
  </cols>
  <sheetData>
    <row r="2" spans="2:8" ht="39.950000000000003" customHeight="1" x14ac:dyDescent="0.25">
      <c r="D2" s="30" t="s">
        <v>183</v>
      </c>
      <c r="E2" s="26"/>
      <c r="F2" s="26"/>
      <c r="G2" s="26"/>
      <c r="H2" s="26"/>
    </row>
    <row r="6" spans="2:8" ht="50.1" customHeight="1" x14ac:dyDescent="0.25">
      <c r="B6" s="23" t="s">
        <v>15</v>
      </c>
      <c r="C6" s="23" t="s">
        <v>171</v>
      </c>
      <c r="D6" s="23" t="s">
        <v>172</v>
      </c>
      <c r="E6" s="23" t="s">
        <v>173</v>
      </c>
      <c r="F6" s="23" t="s">
        <v>174</v>
      </c>
      <c r="G6" s="23" t="s">
        <v>175</v>
      </c>
    </row>
    <row r="7" spans="2:8" x14ac:dyDescent="0.25">
      <c r="B7" s="18" t="s">
        <v>176</v>
      </c>
      <c r="C7" s="17">
        <v>0.15975798874917799</v>
      </c>
      <c r="D7" s="17">
        <v>0.16433525991140099</v>
      </c>
      <c r="E7" s="17">
        <v>0.120671405362335</v>
      </c>
      <c r="F7" s="17">
        <v>0.11427624165799299</v>
      </c>
      <c r="G7" s="17">
        <v>0.12653664501835499</v>
      </c>
    </row>
    <row r="8" spans="2:8" x14ac:dyDescent="0.25">
      <c r="B8" s="18" t="s">
        <v>177</v>
      </c>
      <c r="C8" s="17">
        <v>0.26371365245226802</v>
      </c>
      <c r="D8" s="17">
        <v>0.29242869040727199</v>
      </c>
      <c r="E8" s="17">
        <v>0.38871769445354198</v>
      </c>
      <c r="F8" s="17">
        <v>0.26791200732658199</v>
      </c>
      <c r="G8" s="17">
        <v>0.232006246561134</v>
      </c>
    </row>
    <row r="9" spans="2:8" x14ac:dyDescent="0.25">
      <c r="B9" s="18" t="s">
        <v>178</v>
      </c>
      <c r="C9" s="17">
        <v>0.310197745865328</v>
      </c>
      <c r="D9" s="17">
        <v>0.262610198706339</v>
      </c>
      <c r="E9" s="17">
        <v>0.21885763559312801</v>
      </c>
      <c r="F9" s="17">
        <v>0.31462658908469099</v>
      </c>
      <c r="G9" s="17">
        <v>0.28219356124786998</v>
      </c>
    </row>
    <row r="10" spans="2:8" x14ac:dyDescent="0.25">
      <c r="B10" s="18" t="s">
        <v>179</v>
      </c>
      <c r="C10" s="17">
        <v>8.0514483360766304E-2</v>
      </c>
      <c r="D10" s="17">
        <v>0.110816524811408</v>
      </c>
      <c r="E10" s="17">
        <v>0.14487887064954</v>
      </c>
      <c r="F10" s="17">
        <v>0.110903971016054</v>
      </c>
      <c r="G10" s="17">
        <v>0.13657859152045099</v>
      </c>
    </row>
    <row r="11" spans="2:8" x14ac:dyDescent="0.25">
      <c r="B11" s="18" t="s">
        <v>180</v>
      </c>
      <c r="C11" s="17">
        <v>0.11538410591388799</v>
      </c>
      <c r="D11" s="17">
        <v>0.111171583964086</v>
      </c>
      <c r="E11" s="17">
        <v>8.2894091816890503E-2</v>
      </c>
      <c r="F11" s="17">
        <v>0.12726377684072801</v>
      </c>
      <c r="G11" s="17">
        <v>0.152953527404909</v>
      </c>
    </row>
    <row r="12" spans="2:8" x14ac:dyDescent="0.25">
      <c r="B12" s="18" t="s">
        <v>122</v>
      </c>
      <c r="C12" s="17">
        <v>7.0432023658572304E-2</v>
      </c>
      <c r="D12" s="17">
        <v>5.8637742199494698E-2</v>
      </c>
      <c r="E12" s="17">
        <v>4.39803021245639E-2</v>
      </c>
      <c r="F12" s="17">
        <v>6.5017414073951701E-2</v>
      </c>
      <c r="G12" s="17">
        <v>6.9731428247280902E-2</v>
      </c>
    </row>
    <row r="13" spans="2:8" x14ac:dyDescent="0.25">
      <c r="B13" s="22" t="s">
        <v>181</v>
      </c>
      <c r="C13" s="20">
        <v>0.42347164120144598</v>
      </c>
      <c r="D13" s="20">
        <v>0.45676395031867301</v>
      </c>
      <c r="E13" s="20">
        <v>0.50938909981587699</v>
      </c>
      <c r="F13" s="20">
        <v>0.38218824898457499</v>
      </c>
      <c r="G13" s="20">
        <v>0.35854289157948899</v>
      </c>
    </row>
    <row r="14" spans="2:8" x14ac:dyDescent="0.25">
      <c r="B14" s="22" t="s">
        <v>182</v>
      </c>
      <c r="C14" s="20">
        <v>0.19589858927465401</v>
      </c>
      <c r="D14" s="20">
        <v>0.22198810877549399</v>
      </c>
      <c r="E14" s="20">
        <v>0.227772962466431</v>
      </c>
      <c r="F14" s="20">
        <v>0.23816774785678199</v>
      </c>
      <c r="G14" s="20">
        <v>0.28953211892536002</v>
      </c>
    </row>
    <row r="15" spans="2:8" x14ac:dyDescent="0.25">
      <c r="B15" s="22" t="s">
        <v>106</v>
      </c>
      <c r="C15" s="21">
        <v>0.227573051926792</v>
      </c>
      <c r="D15" s="21">
        <v>0.23477584154317899</v>
      </c>
      <c r="E15" s="21">
        <v>0.28161613734944702</v>
      </c>
      <c r="F15" s="21">
        <v>0.14402050112779299</v>
      </c>
      <c r="G15" s="21">
        <v>6.9010772654128597E-2</v>
      </c>
    </row>
    <row r="16" spans="2:8" x14ac:dyDescent="0.25">
      <c r="B16" s="16" t="s">
        <v>164</v>
      </c>
      <c r="C16" s="16"/>
      <c r="D16" s="16"/>
      <c r="E16" s="16"/>
      <c r="F16" s="16"/>
      <c r="G16" s="16"/>
    </row>
    <row r="17" spans="2:2" x14ac:dyDescent="0.25">
      <c r="B17" t="s">
        <v>67</v>
      </c>
    </row>
    <row r="18" spans="2:2" x14ac:dyDescent="0.25">
      <c r="B18" t="s">
        <v>68</v>
      </c>
    </row>
    <row r="22" spans="2:2" x14ac:dyDescent="0.25">
      <c r="B22" s="8" t="str">
        <f>HYPERLINK("#'Contents'!A1", "Return to Contents")</f>
        <v>Return to Contents</v>
      </c>
    </row>
  </sheetData>
  <mergeCells count="1">
    <mergeCell ref="D2:H2"/>
  </mergeCells>
  <pageMargins left="0.7" right="0.7" top="0.75" bottom="0.75" header="0.3" footer="0.3"/>
  <pageSetup paperSize="9"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N896"/>
  <sheetViews>
    <sheetView showGridLines="0" workbookViewId="0">
      <pane xSplit="2" ySplit="8" topLeftCell="C9" activePane="bottomRight" state="frozen"/>
      <selection pane="topRight"/>
      <selection pane="bottomLeft"/>
      <selection pane="bottomRight"/>
    </sheetView>
  </sheetViews>
  <sheetFormatPr defaultColWidth="10.85546875" defaultRowHeight="15" x14ac:dyDescent="0.25"/>
  <cols>
    <col min="2" max="2" width="20.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25" t="s">
        <v>351</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3"/>
      <c r="C5" s="13"/>
      <c r="D5" s="28" t="s">
        <v>50</v>
      </c>
      <c r="E5" s="28"/>
      <c r="F5" s="13"/>
      <c r="G5" s="28" t="s">
        <v>51</v>
      </c>
      <c r="H5" s="28"/>
      <c r="I5" s="28"/>
      <c r="J5" s="28"/>
      <c r="K5" s="28"/>
      <c r="L5" s="28"/>
      <c r="M5" s="13"/>
      <c r="N5" s="28" t="s">
        <v>52</v>
      </c>
      <c r="O5" s="28"/>
      <c r="P5" s="28"/>
      <c r="Q5" s="28"/>
      <c r="R5" s="13"/>
      <c r="S5" s="28" t="s">
        <v>53</v>
      </c>
      <c r="T5" s="28"/>
      <c r="U5" s="28"/>
      <c r="V5" s="28"/>
      <c r="W5" s="28"/>
      <c r="X5" s="28"/>
      <c r="Y5" s="28"/>
      <c r="Z5" s="28"/>
      <c r="AA5" s="28"/>
      <c r="AB5" s="28"/>
      <c r="AC5" s="28"/>
      <c r="AD5" s="28"/>
      <c r="AE5" s="13"/>
      <c r="AF5" s="28" t="s">
        <v>54</v>
      </c>
      <c r="AG5" s="28"/>
      <c r="AH5" s="28"/>
      <c r="AI5" s="13"/>
      <c r="AJ5" s="28" t="s">
        <v>55</v>
      </c>
      <c r="AK5" s="28"/>
      <c r="AL5" s="28"/>
      <c r="AM5" s="28"/>
      <c r="AN5" s="28"/>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20.100000000000001" customHeight="1" x14ac:dyDescent="0.25">
      <c r="B7" s="10" t="s">
        <v>19</v>
      </c>
      <c r="C7" s="10">
        <v>2012</v>
      </c>
      <c r="D7" s="10">
        <v>975</v>
      </c>
      <c r="E7" s="10">
        <v>1032</v>
      </c>
      <c r="F7" s="10"/>
      <c r="G7" s="10">
        <v>273</v>
      </c>
      <c r="H7" s="10">
        <v>338</v>
      </c>
      <c r="I7" s="10">
        <v>319</v>
      </c>
      <c r="J7" s="10">
        <v>315</v>
      </c>
      <c r="K7" s="10">
        <v>303</v>
      </c>
      <c r="L7" s="10">
        <v>464</v>
      </c>
      <c r="M7" s="10"/>
      <c r="N7" s="10">
        <v>579</v>
      </c>
      <c r="O7" s="10">
        <v>546</v>
      </c>
      <c r="P7" s="10">
        <v>406</v>
      </c>
      <c r="Q7" s="10">
        <v>474</v>
      </c>
      <c r="R7" s="10"/>
      <c r="S7" s="10">
        <v>276</v>
      </c>
      <c r="T7" s="10">
        <v>270</v>
      </c>
      <c r="U7" s="10">
        <v>166</v>
      </c>
      <c r="V7" s="10">
        <v>168</v>
      </c>
      <c r="W7" s="10">
        <v>133</v>
      </c>
      <c r="X7" s="10">
        <v>182</v>
      </c>
      <c r="Y7" s="10">
        <v>164</v>
      </c>
      <c r="Z7" s="10">
        <v>84</v>
      </c>
      <c r="AA7" s="10">
        <v>232</v>
      </c>
      <c r="AB7" s="10">
        <v>188</v>
      </c>
      <c r="AC7" s="10">
        <v>103</v>
      </c>
      <c r="AD7" s="10">
        <v>46</v>
      </c>
      <c r="AE7" s="10"/>
      <c r="AF7" s="10">
        <v>773</v>
      </c>
      <c r="AG7" s="10">
        <v>894</v>
      </c>
      <c r="AH7" s="10">
        <v>216</v>
      </c>
      <c r="AI7" s="10"/>
      <c r="AJ7" s="10">
        <v>766</v>
      </c>
      <c r="AK7" s="10">
        <v>582</v>
      </c>
      <c r="AL7" s="10">
        <v>165</v>
      </c>
      <c r="AM7" s="10">
        <v>38</v>
      </c>
      <c r="AN7" s="10">
        <v>203</v>
      </c>
    </row>
    <row r="8" spans="2:40" ht="20.100000000000001" customHeight="1" x14ac:dyDescent="0.25">
      <c r="B8" s="11" t="s">
        <v>20</v>
      </c>
      <c r="C8" s="11">
        <v>2012</v>
      </c>
      <c r="D8" s="11">
        <v>992</v>
      </c>
      <c r="E8" s="11">
        <v>1015</v>
      </c>
      <c r="F8" s="11"/>
      <c r="G8" s="11">
        <v>280</v>
      </c>
      <c r="H8" s="11">
        <v>342</v>
      </c>
      <c r="I8" s="11">
        <v>343</v>
      </c>
      <c r="J8" s="11">
        <v>343</v>
      </c>
      <c r="K8" s="11">
        <v>283</v>
      </c>
      <c r="L8" s="11">
        <v>420</v>
      </c>
      <c r="M8" s="11"/>
      <c r="N8" s="11">
        <v>541</v>
      </c>
      <c r="O8" s="11">
        <v>521</v>
      </c>
      <c r="P8" s="11">
        <v>441</v>
      </c>
      <c r="Q8" s="11">
        <v>502</v>
      </c>
      <c r="R8" s="11"/>
      <c r="S8" s="11">
        <v>282</v>
      </c>
      <c r="T8" s="11">
        <v>262</v>
      </c>
      <c r="U8" s="11">
        <v>161</v>
      </c>
      <c r="V8" s="11">
        <v>181</v>
      </c>
      <c r="W8" s="11">
        <v>141</v>
      </c>
      <c r="X8" s="11">
        <v>181</v>
      </c>
      <c r="Y8" s="11">
        <v>161</v>
      </c>
      <c r="Z8" s="11">
        <v>80</v>
      </c>
      <c r="AA8" s="11">
        <v>221</v>
      </c>
      <c r="AB8" s="11">
        <v>181</v>
      </c>
      <c r="AC8" s="11">
        <v>101</v>
      </c>
      <c r="AD8" s="11">
        <v>60</v>
      </c>
      <c r="AE8" s="11"/>
      <c r="AF8" s="11">
        <v>773</v>
      </c>
      <c r="AG8" s="11">
        <v>887</v>
      </c>
      <c r="AH8" s="11">
        <v>220</v>
      </c>
      <c r="AI8" s="11"/>
      <c r="AJ8" s="11">
        <v>755</v>
      </c>
      <c r="AK8" s="11">
        <v>583</v>
      </c>
      <c r="AL8" s="11">
        <v>160</v>
      </c>
      <c r="AM8" s="11">
        <v>39</v>
      </c>
      <c r="AN8" s="11">
        <v>209</v>
      </c>
    </row>
    <row r="11" spans="2:40" x14ac:dyDescent="0.25">
      <c r="B11" s="6" t="s">
        <v>65</v>
      </c>
    </row>
    <row r="12" spans="2:40" x14ac:dyDescent="0.25">
      <c r="B12" s="24" t="s">
        <v>66</v>
      </c>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row>
    <row r="13" spans="2:40" x14ac:dyDescent="0.25">
      <c r="B13" t="s">
        <v>56</v>
      </c>
      <c r="C13" s="17">
        <v>0.28032278217106499</v>
      </c>
      <c r="D13" s="17">
        <v>0.28681724383684598</v>
      </c>
      <c r="E13" s="17">
        <v>0.27431494294702902</v>
      </c>
      <c r="F13" s="17"/>
      <c r="G13" s="17">
        <v>0.43549047689244402</v>
      </c>
      <c r="H13" s="17">
        <v>0.34813309636095102</v>
      </c>
      <c r="I13" s="17">
        <v>0.28819872834197002</v>
      </c>
      <c r="J13" s="17">
        <v>0.21322688062678</v>
      </c>
      <c r="K13" s="17">
        <v>0.21004523737019901</v>
      </c>
      <c r="L13" s="17">
        <v>0.21726318249240401</v>
      </c>
      <c r="M13" s="17"/>
      <c r="N13" s="17">
        <v>0.275834859952936</v>
      </c>
      <c r="O13" s="17">
        <v>0.26095412335346901</v>
      </c>
      <c r="P13" s="17">
        <v>0.32190142153816498</v>
      </c>
      <c r="Q13" s="17">
        <v>0.26882892713350398</v>
      </c>
      <c r="R13" s="17"/>
      <c r="S13" s="17">
        <v>0.362068694552244</v>
      </c>
      <c r="T13" s="17">
        <v>0.27473248752856899</v>
      </c>
      <c r="U13" s="17">
        <v>0.297272939194556</v>
      </c>
      <c r="V13" s="17">
        <v>0.21156720116761699</v>
      </c>
      <c r="W13" s="17">
        <v>0.24645181524558701</v>
      </c>
      <c r="X13" s="17">
        <v>0.27104009533628898</v>
      </c>
      <c r="Y13" s="17">
        <v>0.33193280802844699</v>
      </c>
      <c r="Z13" s="17">
        <v>0.241884861290696</v>
      </c>
      <c r="AA13" s="17">
        <v>0.34261535214850197</v>
      </c>
      <c r="AB13" s="17">
        <v>0.24011571873475701</v>
      </c>
      <c r="AC13" s="17">
        <v>0.250706541885311</v>
      </c>
      <c r="AD13" s="17">
        <v>4.4596571112588003E-2</v>
      </c>
      <c r="AE13" s="17"/>
      <c r="AF13" s="17">
        <v>0.25213274647549899</v>
      </c>
      <c r="AG13" s="17">
        <v>0.28952945322031498</v>
      </c>
      <c r="AH13" s="17">
        <v>0.25355060960085501</v>
      </c>
      <c r="AI13" s="17"/>
      <c r="AJ13" s="17">
        <v>0.26110452982454002</v>
      </c>
      <c r="AK13" s="17">
        <v>0.32248589129698102</v>
      </c>
      <c r="AL13" s="17">
        <v>0.28921284186194801</v>
      </c>
      <c r="AM13" s="17">
        <v>0.18320759468060699</v>
      </c>
      <c r="AN13" s="17">
        <v>0.24336201433282401</v>
      </c>
    </row>
    <row r="14" spans="2:40" x14ac:dyDescent="0.25">
      <c r="B14" t="s">
        <v>57</v>
      </c>
      <c r="C14" s="17">
        <v>0.152688450110958</v>
      </c>
      <c r="D14" s="17">
        <v>0.15696780901754201</v>
      </c>
      <c r="E14" s="17">
        <v>0.14925902780845501</v>
      </c>
      <c r="F14" s="17"/>
      <c r="G14" s="17">
        <v>0.10771211048440001</v>
      </c>
      <c r="H14" s="17">
        <v>0.13130721853420799</v>
      </c>
      <c r="I14" s="17">
        <v>0.17806330400635201</v>
      </c>
      <c r="J14" s="17">
        <v>0.185015544997678</v>
      </c>
      <c r="K14" s="17">
        <v>0.135535544693904</v>
      </c>
      <c r="L14" s="17">
        <v>0.164549865547508</v>
      </c>
      <c r="M14" s="17"/>
      <c r="N14" s="17">
        <v>0.139306773715315</v>
      </c>
      <c r="O14" s="17">
        <v>0.16306768472476499</v>
      </c>
      <c r="P14" s="17">
        <v>0.13083500539493001</v>
      </c>
      <c r="Q14" s="17">
        <v>0.17150343110228999</v>
      </c>
      <c r="R14" s="17"/>
      <c r="S14" s="17">
        <v>0.117231293761836</v>
      </c>
      <c r="T14" s="17">
        <v>0.119020497316507</v>
      </c>
      <c r="U14" s="17">
        <v>0.119166998975303</v>
      </c>
      <c r="V14" s="17">
        <v>0.23709631803286901</v>
      </c>
      <c r="W14" s="17">
        <v>0.171065302396848</v>
      </c>
      <c r="X14" s="17">
        <v>0.17118124268006399</v>
      </c>
      <c r="Y14" s="17">
        <v>0.181618770084081</v>
      </c>
      <c r="Z14" s="17">
        <v>0.20205990527783199</v>
      </c>
      <c r="AA14" s="17">
        <v>0.17289725394519201</v>
      </c>
      <c r="AB14" s="17">
        <v>0.104251144028389</v>
      </c>
      <c r="AC14" s="17">
        <v>0.200226069136059</v>
      </c>
      <c r="AD14" s="17">
        <v>5.07351103442591E-2</v>
      </c>
      <c r="AE14" s="17"/>
      <c r="AF14" s="17">
        <v>0.16804894376090199</v>
      </c>
      <c r="AG14" s="17">
        <v>0.13806402808162699</v>
      </c>
      <c r="AH14" s="17">
        <v>0.19621405503247799</v>
      </c>
      <c r="AI14" s="17"/>
      <c r="AJ14" s="17">
        <v>0.156873795206417</v>
      </c>
      <c r="AK14" s="17">
        <v>0.140714272005072</v>
      </c>
      <c r="AL14" s="17">
        <v>0.164498023318044</v>
      </c>
      <c r="AM14" s="17">
        <v>0.31475294226272499</v>
      </c>
      <c r="AN14" s="17">
        <v>0.164221883697756</v>
      </c>
    </row>
    <row r="15" spans="2:40" x14ac:dyDescent="0.25">
      <c r="B15" t="s">
        <v>58</v>
      </c>
      <c r="C15" s="17">
        <v>5.8859895303191599E-2</v>
      </c>
      <c r="D15" s="17">
        <v>6.2040483704853801E-2</v>
      </c>
      <c r="E15" s="17">
        <v>5.6042007803390401E-2</v>
      </c>
      <c r="F15" s="17"/>
      <c r="G15" s="17">
        <v>3.1467060073476598E-2</v>
      </c>
      <c r="H15" s="17">
        <v>6.3149044947550997E-2</v>
      </c>
      <c r="I15" s="17">
        <v>5.95821636745845E-2</v>
      </c>
      <c r="J15" s="17">
        <v>6.3162940351153496E-2</v>
      </c>
      <c r="K15" s="17">
        <v>5.72835304494567E-2</v>
      </c>
      <c r="L15" s="17">
        <v>7.0592855176039498E-2</v>
      </c>
      <c r="M15" s="17"/>
      <c r="N15" s="17">
        <v>5.6369271626554002E-2</v>
      </c>
      <c r="O15" s="17">
        <v>6.3550150068255901E-2</v>
      </c>
      <c r="P15" s="17">
        <v>5.5327867038386901E-2</v>
      </c>
      <c r="Q15" s="17">
        <v>6.05998323716452E-2</v>
      </c>
      <c r="R15" s="17"/>
      <c r="S15" s="17">
        <v>3.5078909446124802E-2</v>
      </c>
      <c r="T15" s="17">
        <v>0.104578132172594</v>
      </c>
      <c r="U15" s="17">
        <v>5.3907114225236301E-2</v>
      </c>
      <c r="V15" s="17">
        <v>5.4335748035351697E-2</v>
      </c>
      <c r="W15" s="17">
        <v>5.2688826495349797E-2</v>
      </c>
      <c r="X15" s="17">
        <v>4.4624216303877702E-2</v>
      </c>
      <c r="Y15" s="17">
        <v>5.59135535397201E-2</v>
      </c>
      <c r="Z15" s="17">
        <v>3.8132661132113999E-2</v>
      </c>
      <c r="AA15" s="17">
        <v>5.62039688328628E-2</v>
      </c>
      <c r="AB15" s="17">
        <v>5.0219221302166002E-2</v>
      </c>
      <c r="AC15" s="17">
        <v>0.134128605038769</v>
      </c>
      <c r="AD15" s="17">
        <v>0</v>
      </c>
      <c r="AE15" s="17"/>
      <c r="AF15" s="17">
        <v>6.5474477769300196E-2</v>
      </c>
      <c r="AG15" s="17">
        <v>5.6224778145801999E-2</v>
      </c>
      <c r="AH15" s="17">
        <v>5.9986162701901401E-2</v>
      </c>
      <c r="AI15" s="17"/>
      <c r="AJ15" s="17">
        <v>7.3657354912673098E-2</v>
      </c>
      <c r="AK15" s="17">
        <v>5.5250047117985299E-2</v>
      </c>
      <c r="AL15" s="17">
        <v>5.5152118181422398E-2</v>
      </c>
      <c r="AM15" s="17">
        <v>0</v>
      </c>
      <c r="AN15" s="17">
        <v>4.0699955197036002E-2</v>
      </c>
    </row>
    <row r="16" spans="2:40" x14ac:dyDescent="0.25">
      <c r="B16" t="s">
        <v>59</v>
      </c>
      <c r="C16" s="17">
        <v>9.8291384527360498E-2</v>
      </c>
      <c r="D16" s="17">
        <v>8.6644868137348105E-2</v>
      </c>
      <c r="E16" s="17">
        <v>0.110155245544153</v>
      </c>
      <c r="F16" s="17"/>
      <c r="G16" s="17">
        <v>5.2319538355406599E-2</v>
      </c>
      <c r="H16" s="17">
        <v>8.0513386429518705E-2</v>
      </c>
      <c r="I16" s="17">
        <v>0.11042383877031201</v>
      </c>
      <c r="J16" s="17">
        <v>0.13060513500051901</v>
      </c>
      <c r="K16" s="17">
        <v>0.120844643905286</v>
      </c>
      <c r="L16" s="17">
        <v>9.1968583496898806E-2</v>
      </c>
      <c r="M16" s="17"/>
      <c r="N16" s="17">
        <v>0.101885320653731</v>
      </c>
      <c r="O16" s="17">
        <v>0.104658476705345</v>
      </c>
      <c r="P16" s="17">
        <v>9.6733004427824898E-2</v>
      </c>
      <c r="Q16" s="17">
        <v>8.8396036436630604E-2</v>
      </c>
      <c r="R16" s="17"/>
      <c r="S16" s="17">
        <v>0.179518481609729</v>
      </c>
      <c r="T16" s="17">
        <v>0.10951949756304701</v>
      </c>
      <c r="U16" s="17">
        <v>0.100387345849956</v>
      </c>
      <c r="V16" s="17">
        <v>0.106973574565234</v>
      </c>
      <c r="W16" s="17">
        <v>9.70547889294682E-2</v>
      </c>
      <c r="X16" s="17">
        <v>8.9671712760972702E-2</v>
      </c>
      <c r="Y16" s="17">
        <v>8.2635142050990096E-2</v>
      </c>
      <c r="Z16" s="17">
        <v>6.80367728404358E-2</v>
      </c>
      <c r="AA16" s="17">
        <v>7.2413702904320504E-2</v>
      </c>
      <c r="AB16" s="17">
        <v>5.5869104691337899E-2</v>
      </c>
      <c r="AC16" s="17">
        <v>6.6881320272547895E-2</v>
      </c>
      <c r="AD16" s="17">
        <v>2.3282506059782899E-2</v>
      </c>
      <c r="AE16" s="17"/>
      <c r="AF16" s="17">
        <v>0.10201720761782999</v>
      </c>
      <c r="AG16" s="17">
        <v>9.9284265286710499E-2</v>
      </c>
      <c r="AH16" s="17">
        <v>0.105996236033401</v>
      </c>
      <c r="AI16" s="17"/>
      <c r="AJ16" s="17">
        <v>9.6861967828994894E-2</v>
      </c>
      <c r="AK16" s="17">
        <v>0.110674728934665</v>
      </c>
      <c r="AL16" s="17">
        <v>0.116381147201522</v>
      </c>
      <c r="AM16" s="17">
        <v>0.116609333648686</v>
      </c>
      <c r="AN16" s="17">
        <v>0.108835585436315</v>
      </c>
    </row>
    <row r="17" spans="2:40" x14ac:dyDescent="0.25">
      <c r="B17" t="s">
        <v>60</v>
      </c>
      <c r="C17" s="17">
        <v>0.121521488459276</v>
      </c>
      <c r="D17" s="17">
        <v>0.123144933558141</v>
      </c>
      <c r="E17" s="17">
        <v>0.11954967460055201</v>
      </c>
      <c r="F17" s="17"/>
      <c r="G17" s="17">
        <v>0.104478944448231</v>
      </c>
      <c r="H17" s="17">
        <v>0.12554641553572701</v>
      </c>
      <c r="I17" s="17">
        <v>9.0142609082495995E-2</v>
      </c>
      <c r="J17" s="17">
        <v>0.122353240265814</v>
      </c>
      <c r="K17" s="17">
        <v>0.138662548463823</v>
      </c>
      <c r="L17" s="17">
        <v>0.14300088825732901</v>
      </c>
      <c r="M17" s="17"/>
      <c r="N17" s="17">
        <v>0.14408729363473499</v>
      </c>
      <c r="O17" s="17">
        <v>0.143167472035516</v>
      </c>
      <c r="P17" s="17">
        <v>0.11179047493516001</v>
      </c>
      <c r="Q17" s="17">
        <v>8.4980391527414906E-2</v>
      </c>
      <c r="R17" s="17"/>
      <c r="S17" s="17">
        <v>0.107299497730203</v>
      </c>
      <c r="T17" s="17">
        <v>0.13264591500227199</v>
      </c>
      <c r="U17" s="17">
        <v>0.13247762846861799</v>
      </c>
      <c r="V17" s="17">
        <v>0.14144111881438101</v>
      </c>
      <c r="W17" s="17">
        <v>0.16180687553529</v>
      </c>
      <c r="X17" s="17">
        <v>0.137228949642343</v>
      </c>
      <c r="Y17" s="17">
        <v>0.12621732915626299</v>
      </c>
      <c r="Z17" s="17">
        <v>0.142454997903706</v>
      </c>
      <c r="AA17" s="17">
        <v>0.124273618371865</v>
      </c>
      <c r="AB17" s="17">
        <v>7.6596935440631106E-2</v>
      </c>
      <c r="AC17" s="17">
        <v>0.11736048471471699</v>
      </c>
      <c r="AD17" s="17">
        <v>0</v>
      </c>
      <c r="AE17" s="17"/>
      <c r="AF17" s="17">
        <v>0.14099619731648999</v>
      </c>
      <c r="AG17" s="17">
        <v>0.108515728400278</v>
      </c>
      <c r="AH17" s="17">
        <v>0.101250419443392</v>
      </c>
      <c r="AI17" s="17"/>
      <c r="AJ17" s="17">
        <v>0.14096540445278799</v>
      </c>
      <c r="AK17" s="17">
        <v>0.113506321131445</v>
      </c>
      <c r="AL17" s="17">
        <v>0.10137860088386599</v>
      </c>
      <c r="AM17" s="17">
        <v>0.153961902310781</v>
      </c>
      <c r="AN17" s="17">
        <v>0.107290325146761</v>
      </c>
    </row>
    <row r="18" spans="2:40" x14ac:dyDescent="0.25">
      <c r="B18" t="s">
        <v>61</v>
      </c>
      <c r="C18" s="17">
        <v>8.4048759875311796E-2</v>
      </c>
      <c r="D18" s="17">
        <v>8.7413260077742402E-2</v>
      </c>
      <c r="E18" s="17">
        <v>8.0274319022895793E-2</v>
      </c>
      <c r="F18" s="17"/>
      <c r="G18" s="17">
        <v>8.9581330514336602E-2</v>
      </c>
      <c r="H18" s="17">
        <v>0.102273229539385</v>
      </c>
      <c r="I18" s="17">
        <v>0.105182503808001</v>
      </c>
      <c r="J18" s="17">
        <v>5.5564159520533001E-2</v>
      </c>
      <c r="K18" s="17">
        <v>8.8940349837254296E-2</v>
      </c>
      <c r="L18" s="17">
        <v>6.8218518428512898E-2</v>
      </c>
      <c r="M18" s="17"/>
      <c r="N18" s="17">
        <v>8.8130497022344198E-2</v>
      </c>
      <c r="O18" s="17">
        <v>5.5907622978163797E-2</v>
      </c>
      <c r="P18" s="17">
        <v>0.101217709375618</v>
      </c>
      <c r="Q18" s="17">
        <v>9.4945467278422305E-2</v>
      </c>
      <c r="R18" s="17"/>
      <c r="S18" s="17">
        <v>4.8640073765716697E-2</v>
      </c>
      <c r="T18" s="17">
        <v>5.63669814358565E-2</v>
      </c>
      <c r="U18" s="17">
        <v>9.15383244304451E-2</v>
      </c>
      <c r="V18" s="17">
        <v>3.7394976736079097E-2</v>
      </c>
      <c r="W18" s="17">
        <v>4.00844710140821E-2</v>
      </c>
      <c r="X18" s="17">
        <v>0.1057856653093</v>
      </c>
      <c r="Y18" s="17">
        <v>4.8296755185712602E-2</v>
      </c>
      <c r="Z18" s="17">
        <v>0.170642015695287</v>
      </c>
      <c r="AA18" s="17">
        <v>8.2364609539895897E-2</v>
      </c>
      <c r="AB18" s="17">
        <v>0.249992753035433</v>
      </c>
      <c r="AC18" s="17">
        <v>8.23637214482352E-2</v>
      </c>
      <c r="AD18" s="17">
        <v>1.86264584165052E-2</v>
      </c>
      <c r="AE18" s="17"/>
      <c r="AF18" s="17">
        <v>7.7248252804352505E-2</v>
      </c>
      <c r="AG18" s="17">
        <v>0.100035102856009</v>
      </c>
      <c r="AH18" s="17">
        <v>6.6044191591886403E-2</v>
      </c>
      <c r="AI18" s="17"/>
      <c r="AJ18" s="17">
        <v>8.8813715347019206E-2</v>
      </c>
      <c r="AK18" s="17">
        <v>8.6076481969621296E-2</v>
      </c>
      <c r="AL18" s="17">
        <v>7.8795879745824401E-2</v>
      </c>
      <c r="AM18" s="17">
        <v>2.2278659236342799E-2</v>
      </c>
      <c r="AN18" s="17">
        <v>4.2346976941155801E-2</v>
      </c>
    </row>
    <row r="19" spans="2:40" x14ac:dyDescent="0.25">
      <c r="B19" t="s">
        <v>62</v>
      </c>
      <c r="C19" s="17">
        <v>4.1913722497758397E-2</v>
      </c>
      <c r="D19" s="17">
        <v>3.1722242082301101E-2</v>
      </c>
      <c r="E19" s="17">
        <v>5.2078227289548903E-2</v>
      </c>
      <c r="F19" s="17"/>
      <c r="G19" s="17">
        <v>5.2595168864401097E-2</v>
      </c>
      <c r="H19" s="17">
        <v>3.6560286514557901E-2</v>
      </c>
      <c r="I19" s="17">
        <v>5.3294778811853703E-2</v>
      </c>
      <c r="J19" s="17">
        <v>4.08438721140887E-2</v>
      </c>
      <c r="K19" s="17">
        <v>4.6154036781418897E-2</v>
      </c>
      <c r="L19" s="17">
        <v>2.7880064161664098E-2</v>
      </c>
      <c r="M19" s="17"/>
      <c r="N19" s="17">
        <v>2.5771780078214401E-2</v>
      </c>
      <c r="O19" s="17">
        <v>4.9203847843321498E-2</v>
      </c>
      <c r="P19" s="17">
        <v>4.9174723747459001E-2</v>
      </c>
      <c r="Q19" s="17">
        <v>4.4135059259955201E-2</v>
      </c>
      <c r="R19" s="17"/>
      <c r="S19" s="17">
        <v>5.2134662650303303E-2</v>
      </c>
      <c r="T19" s="17">
        <v>5.4039695212570897E-2</v>
      </c>
      <c r="U19" s="17">
        <v>3.0952269118359101E-2</v>
      </c>
      <c r="V19" s="17">
        <v>7.03514539020242E-2</v>
      </c>
      <c r="W19" s="17">
        <v>3.9159852878318101E-2</v>
      </c>
      <c r="X19" s="17">
        <v>2.17157145386686E-2</v>
      </c>
      <c r="Y19" s="17">
        <v>1.76076452503162E-2</v>
      </c>
      <c r="Z19" s="17">
        <v>5.7308334202769998E-2</v>
      </c>
      <c r="AA19" s="17">
        <v>2.90696167844916E-2</v>
      </c>
      <c r="AB19" s="17">
        <v>6.2883983898991996E-2</v>
      </c>
      <c r="AC19" s="17">
        <v>3.0464196273194501E-2</v>
      </c>
      <c r="AD19" s="17">
        <v>0</v>
      </c>
      <c r="AE19" s="17"/>
      <c r="AF19" s="17">
        <v>4.3658102430830598E-2</v>
      </c>
      <c r="AG19" s="17">
        <v>4.6892025742516601E-2</v>
      </c>
      <c r="AH19" s="17">
        <v>2.1875713757227501E-2</v>
      </c>
      <c r="AI19" s="17"/>
      <c r="AJ19" s="17">
        <v>4.5598655813714202E-2</v>
      </c>
      <c r="AK19" s="17">
        <v>4.6504044656705698E-2</v>
      </c>
      <c r="AL19" s="17">
        <v>4.30778538806297E-2</v>
      </c>
      <c r="AM19" s="17">
        <v>5.2950787076262697E-2</v>
      </c>
      <c r="AN19" s="17">
        <v>2.5254771048882799E-2</v>
      </c>
    </row>
    <row r="20" spans="2:40" x14ac:dyDescent="0.25">
      <c r="B20" t="s">
        <v>63</v>
      </c>
      <c r="C20" s="17">
        <v>0.13195629783005999</v>
      </c>
      <c r="D20" s="17">
        <v>0.14007685080170501</v>
      </c>
      <c r="E20" s="17">
        <v>0.12352669465134999</v>
      </c>
      <c r="F20" s="17"/>
      <c r="G20" s="17">
        <v>4.8030298993156001E-2</v>
      </c>
      <c r="H20" s="17">
        <v>7.3259609413528007E-2</v>
      </c>
      <c r="I20" s="17">
        <v>8.2191331551628805E-2</v>
      </c>
      <c r="J20" s="17">
        <v>0.16445920303665301</v>
      </c>
      <c r="K20" s="17">
        <v>0.18459983173334801</v>
      </c>
      <c r="L20" s="17">
        <v>0.21438163358245399</v>
      </c>
      <c r="M20" s="17"/>
      <c r="N20" s="17">
        <v>0.14358495616785499</v>
      </c>
      <c r="O20" s="17">
        <v>0.138574009210954</v>
      </c>
      <c r="P20" s="17">
        <v>0.10405916629532</v>
      </c>
      <c r="Q20" s="17">
        <v>0.13890330440662799</v>
      </c>
      <c r="R20" s="17"/>
      <c r="S20" s="17">
        <v>7.9993340373904001E-2</v>
      </c>
      <c r="T20" s="17">
        <v>0.13012199269032801</v>
      </c>
      <c r="U20" s="17">
        <v>0.130837076321697</v>
      </c>
      <c r="V20" s="17">
        <v>9.75816908179995E-2</v>
      </c>
      <c r="W20" s="17">
        <v>0.14549159285675101</v>
      </c>
      <c r="X20" s="17">
        <v>0.110270639531139</v>
      </c>
      <c r="Y20" s="17">
        <v>0.13010985580085599</v>
      </c>
      <c r="Z20" s="17">
        <v>6.7117070979405294E-2</v>
      </c>
      <c r="AA20" s="17">
        <v>8.5806275293299497E-2</v>
      </c>
      <c r="AB20" s="17">
        <v>0.133891971147691</v>
      </c>
      <c r="AC20" s="17">
        <v>0.10800145616602699</v>
      </c>
      <c r="AD20" s="17">
        <v>0.82050363712448005</v>
      </c>
      <c r="AE20" s="17"/>
      <c r="AF20" s="17">
        <v>0.13943106897033899</v>
      </c>
      <c r="AG20" s="17">
        <v>0.141407593413855</v>
      </c>
      <c r="AH20" s="17">
        <v>0.11192723401280601</v>
      </c>
      <c r="AI20" s="17"/>
      <c r="AJ20" s="17">
        <v>0.123289174239529</v>
      </c>
      <c r="AK20" s="17">
        <v>9.7247426127609504E-2</v>
      </c>
      <c r="AL20" s="17">
        <v>0.133148617821647</v>
      </c>
      <c r="AM20" s="17">
        <v>0.123677035304791</v>
      </c>
      <c r="AN20" s="17">
        <v>0.19947991847666399</v>
      </c>
    </row>
    <row r="21" spans="2:40" x14ac:dyDescent="0.25">
      <c r="B21" t="s">
        <v>64</v>
      </c>
      <c r="C21" s="17">
        <v>3.0397219225018399E-2</v>
      </c>
      <c r="D21" s="17">
        <v>2.5172308783521401E-2</v>
      </c>
      <c r="E21" s="17">
        <v>3.4799860332626401E-2</v>
      </c>
      <c r="F21" s="17"/>
      <c r="G21" s="17">
        <v>7.8325071374147404E-2</v>
      </c>
      <c r="H21" s="17">
        <v>3.9257712724574102E-2</v>
      </c>
      <c r="I21" s="17">
        <v>3.2920741952802299E-2</v>
      </c>
      <c r="J21" s="17">
        <v>2.4769024086780101E-2</v>
      </c>
      <c r="K21" s="17">
        <v>1.7934276765309499E-2</v>
      </c>
      <c r="L21" s="17">
        <v>2.1444088571902099E-3</v>
      </c>
      <c r="M21" s="17"/>
      <c r="N21" s="17">
        <v>2.5029247148315899E-2</v>
      </c>
      <c r="O21" s="17">
        <v>2.0916613080209701E-2</v>
      </c>
      <c r="P21" s="17">
        <v>2.89606272471363E-2</v>
      </c>
      <c r="Q21" s="17">
        <v>4.7707550483509699E-2</v>
      </c>
      <c r="R21" s="17"/>
      <c r="S21" s="17">
        <v>1.8035046109939199E-2</v>
      </c>
      <c r="T21" s="17">
        <v>1.8974801078256099E-2</v>
      </c>
      <c r="U21" s="17">
        <v>4.3460303415829203E-2</v>
      </c>
      <c r="V21" s="17">
        <v>4.3257917928444099E-2</v>
      </c>
      <c r="W21" s="17">
        <v>4.6196474648306202E-2</v>
      </c>
      <c r="X21" s="17">
        <v>4.8481763897345903E-2</v>
      </c>
      <c r="Y21" s="17">
        <v>2.5668140903613901E-2</v>
      </c>
      <c r="Z21" s="17">
        <v>1.2363380677753199E-2</v>
      </c>
      <c r="AA21" s="17">
        <v>3.4355602179570198E-2</v>
      </c>
      <c r="AB21" s="17">
        <v>2.61791677206023E-2</v>
      </c>
      <c r="AC21" s="17">
        <v>9.8676050651395706E-3</v>
      </c>
      <c r="AD21" s="17">
        <v>4.22557169423846E-2</v>
      </c>
      <c r="AE21" s="17"/>
      <c r="AF21" s="17">
        <v>1.09930028544573E-2</v>
      </c>
      <c r="AG21" s="17">
        <v>2.0047024852886099E-2</v>
      </c>
      <c r="AH21" s="17">
        <v>8.3155377826053395E-2</v>
      </c>
      <c r="AI21" s="17"/>
      <c r="AJ21" s="17">
        <v>1.28354023743257E-2</v>
      </c>
      <c r="AK21" s="17">
        <v>2.7540786759915298E-2</v>
      </c>
      <c r="AL21" s="17">
        <v>1.8354917105096201E-2</v>
      </c>
      <c r="AM21" s="17">
        <v>3.2561745479803901E-2</v>
      </c>
      <c r="AN21" s="17">
        <v>6.8508569722605106E-2</v>
      </c>
    </row>
    <row r="22" spans="2:40" x14ac:dyDescent="0.25">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row>
    <row r="23" spans="2:40" x14ac:dyDescent="0.25">
      <c r="B23" s="6" t="s">
        <v>72</v>
      </c>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row>
    <row r="24" spans="2:40" x14ac:dyDescent="0.25">
      <c r="B24" s="24" t="s">
        <v>66</v>
      </c>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row>
    <row r="25" spans="2:40" x14ac:dyDescent="0.25">
      <c r="B25" t="s">
        <v>69</v>
      </c>
      <c r="C25" s="17">
        <v>0.48488940406432701</v>
      </c>
      <c r="D25" s="17">
        <v>0.46715841293749799</v>
      </c>
      <c r="E25" s="17">
        <v>0.50257567422432003</v>
      </c>
      <c r="F25" s="17"/>
      <c r="G25" s="17">
        <v>0.49273544071217001</v>
      </c>
      <c r="H25" s="17">
        <v>0.51579652887926397</v>
      </c>
      <c r="I25" s="17">
        <v>0.53844568087218403</v>
      </c>
      <c r="J25" s="17">
        <v>0.48295636759975602</v>
      </c>
      <c r="K25" s="17">
        <v>0.434243857815164</v>
      </c>
      <c r="L25" s="17">
        <v>0.44644394877538501</v>
      </c>
      <c r="M25" s="17"/>
      <c r="N25" s="17">
        <v>0.423366809942962</v>
      </c>
      <c r="O25" s="17">
        <v>0.46098041785442301</v>
      </c>
      <c r="P25" s="17">
        <v>0.52466011252844602</v>
      </c>
      <c r="Q25" s="17">
        <v>0.53980091385876094</v>
      </c>
      <c r="R25" s="17"/>
      <c r="S25" s="17">
        <v>0.45654032289615099</v>
      </c>
      <c r="T25" s="17">
        <v>0.52497457761292299</v>
      </c>
      <c r="U25" s="17">
        <v>0.53364292225092702</v>
      </c>
      <c r="V25" s="17">
        <v>0.458575166506003</v>
      </c>
      <c r="W25" s="17">
        <v>0.44721026872973102</v>
      </c>
      <c r="X25" s="17">
        <v>0.50915237657097701</v>
      </c>
      <c r="Y25" s="17">
        <v>0.51102993904180205</v>
      </c>
      <c r="Z25" s="17">
        <v>0.48241647842073698</v>
      </c>
      <c r="AA25" s="17">
        <v>0.51771642819239005</v>
      </c>
      <c r="AB25" s="17">
        <v>0.47946298190637698</v>
      </c>
      <c r="AC25" s="17">
        <v>0.43958708067938801</v>
      </c>
      <c r="AD25" s="17">
        <v>0.311755479768275</v>
      </c>
      <c r="AE25" s="17"/>
      <c r="AF25" s="17">
        <v>0.48226041996057301</v>
      </c>
      <c r="AG25" s="17">
        <v>0.47890296155638701</v>
      </c>
      <c r="AH25" s="17">
        <v>0.52972112452868503</v>
      </c>
      <c r="AI25" s="17"/>
      <c r="AJ25" s="17">
        <v>0.47835641739569301</v>
      </c>
      <c r="AK25" s="17">
        <v>0.51118799118024305</v>
      </c>
      <c r="AL25" s="17">
        <v>0.41284740719971003</v>
      </c>
      <c r="AM25" s="17">
        <v>0.37506647071744298</v>
      </c>
      <c r="AN25" s="17">
        <v>0.55712705634284698</v>
      </c>
    </row>
    <row r="26" spans="2:40" x14ac:dyDescent="0.25">
      <c r="B26" t="s">
        <v>70</v>
      </c>
      <c r="C26" s="17">
        <v>0.38153466762962102</v>
      </c>
      <c r="D26" s="17">
        <v>0.39201974325500899</v>
      </c>
      <c r="E26" s="17">
        <v>0.37226773043301697</v>
      </c>
      <c r="F26" s="17"/>
      <c r="G26" s="17">
        <v>0.327604148160483</v>
      </c>
      <c r="H26" s="17">
        <v>0.38606821464554503</v>
      </c>
      <c r="I26" s="17">
        <v>0.35987593723761402</v>
      </c>
      <c r="J26" s="17">
        <v>0.35551219863288103</v>
      </c>
      <c r="K26" s="17">
        <v>0.43502139194447198</v>
      </c>
      <c r="L26" s="17">
        <v>0.41670998703984102</v>
      </c>
      <c r="M26" s="17"/>
      <c r="N26" s="17">
        <v>0.46703882728009499</v>
      </c>
      <c r="O26" s="17">
        <v>0.39899074144784802</v>
      </c>
      <c r="P26" s="17">
        <v>0.33925915910495402</v>
      </c>
      <c r="Q26" s="17">
        <v>0.31017599559056303</v>
      </c>
      <c r="R26" s="17"/>
      <c r="S26" s="17">
        <v>0.44836914886976498</v>
      </c>
      <c r="T26" s="17">
        <v>0.35990783554210598</v>
      </c>
      <c r="U26" s="17">
        <v>0.34492867771874303</v>
      </c>
      <c r="V26" s="17">
        <v>0.335362326391</v>
      </c>
      <c r="W26" s="17">
        <v>0.41639934822449098</v>
      </c>
      <c r="X26" s="17">
        <v>0.427750236184198</v>
      </c>
      <c r="Y26" s="17">
        <v>0.41132288932775601</v>
      </c>
      <c r="Z26" s="17">
        <v>0.41470938459454199</v>
      </c>
      <c r="AA26" s="17">
        <v>0.37808420178829499</v>
      </c>
      <c r="AB26" s="17">
        <v>0.35883369173788499</v>
      </c>
      <c r="AC26" s="17">
        <v>0.44792408450440802</v>
      </c>
      <c r="AD26" s="17">
        <v>2.3245050209090699E-2</v>
      </c>
      <c r="AE26" s="17"/>
      <c r="AF26" s="17">
        <v>0.39533640995985903</v>
      </c>
      <c r="AG26" s="17">
        <v>0.40885349628149997</v>
      </c>
      <c r="AH26" s="17">
        <v>0.261409722943653</v>
      </c>
      <c r="AI26" s="17"/>
      <c r="AJ26" s="17">
        <v>0.42781867865658502</v>
      </c>
      <c r="AK26" s="17">
        <v>0.373745975534853</v>
      </c>
      <c r="AL26" s="17">
        <v>0.45655510198968102</v>
      </c>
      <c r="AM26" s="17">
        <v>0.44656500984935199</v>
      </c>
      <c r="AN26" s="17">
        <v>0.265732799716282</v>
      </c>
    </row>
    <row r="27" spans="2:40" x14ac:dyDescent="0.25">
      <c r="B27" t="s">
        <v>64</v>
      </c>
      <c r="C27" s="17">
        <v>3.4318813606243198E-2</v>
      </c>
      <c r="D27" s="17">
        <v>3.1079599881200699E-2</v>
      </c>
      <c r="E27" s="17">
        <v>3.6800543269121001E-2</v>
      </c>
      <c r="F27" s="17"/>
      <c r="G27" s="17">
        <v>0.11181460953767999</v>
      </c>
      <c r="H27" s="17">
        <v>5.1793747029130699E-2</v>
      </c>
      <c r="I27" s="17">
        <v>2.7023267962208199E-2</v>
      </c>
      <c r="J27" s="17">
        <v>1.6837904686696301E-2</v>
      </c>
      <c r="K27" s="17">
        <v>9.9594953680758897E-3</v>
      </c>
      <c r="L27" s="17">
        <v>5.0296449056925398E-3</v>
      </c>
      <c r="M27" s="17"/>
      <c r="N27" s="17">
        <v>1.4263166483922399E-2</v>
      </c>
      <c r="O27" s="17">
        <v>3.5670137377071198E-2</v>
      </c>
      <c r="P27" s="17">
        <v>4.7897350586548197E-2</v>
      </c>
      <c r="Q27" s="17">
        <v>4.3080093079357402E-2</v>
      </c>
      <c r="R27" s="17"/>
      <c r="S27" s="17">
        <v>4.4504239244496001E-2</v>
      </c>
      <c r="T27" s="17">
        <v>2.57666309821796E-2</v>
      </c>
      <c r="U27" s="17">
        <v>2.3681373506014E-2</v>
      </c>
      <c r="V27" s="17">
        <v>4.9003601810822098E-2</v>
      </c>
      <c r="W27" s="17">
        <v>6.2093322074451403E-2</v>
      </c>
      <c r="X27" s="17">
        <v>2.9691945429250501E-2</v>
      </c>
      <c r="Y27" s="17">
        <v>3.3028699772065802E-2</v>
      </c>
      <c r="Z27" s="17">
        <v>2.5728177047990301E-2</v>
      </c>
      <c r="AA27" s="17">
        <v>3.5042925092021102E-2</v>
      </c>
      <c r="AB27" s="17">
        <v>1.0330891494695699E-2</v>
      </c>
      <c r="AC27" s="17">
        <v>2.89137988129245E-2</v>
      </c>
      <c r="AD27" s="17">
        <v>5.0436090813697598E-2</v>
      </c>
      <c r="AE27" s="17"/>
      <c r="AF27" s="17">
        <v>2.3140843684995201E-2</v>
      </c>
      <c r="AG27" s="17">
        <v>1.7677389757638901E-2</v>
      </c>
      <c r="AH27" s="17">
        <v>8.1316144869126195E-2</v>
      </c>
      <c r="AI27" s="17"/>
      <c r="AJ27" s="17">
        <v>1.7117579161868499E-2</v>
      </c>
      <c r="AK27" s="17">
        <v>3.3389597843419903E-2</v>
      </c>
      <c r="AL27" s="17">
        <v>7.0083652558861897E-2</v>
      </c>
      <c r="AM27" s="17">
        <v>5.8894260325302698E-2</v>
      </c>
      <c r="AN27" s="17">
        <v>4.7098195565087701E-2</v>
      </c>
    </row>
    <row r="28" spans="2:40" x14ac:dyDescent="0.25">
      <c r="B28" t="s">
        <v>71</v>
      </c>
      <c r="C28" s="17">
        <v>9.9257114699808704E-2</v>
      </c>
      <c r="D28" s="17">
        <v>0.109742243926292</v>
      </c>
      <c r="E28" s="17">
        <v>8.8356052073542093E-2</v>
      </c>
      <c r="F28" s="17"/>
      <c r="G28" s="17">
        <v>6.7845801589666396E-2</v>
      </c>
      <c r="H28" s="17">
        <v>4.6341509446060997E-2</v>
      </c>
      <c r="I28" s="17">
        <v>7.4655113927993802E-2</v>
      </c>
      <c r="J28" s="17">
        <v>0.14469352908066599</v>
      </c>
      <c r="K28" s="17">
        <v>0.12077525487228701</v>
      </c>
      <c r="L28" s="17">
        <v>0.131816419279082</v>
      </c>
      <c r="M28" s="17"/>
      <c r="N28" s="17">
        <v>9.5331196293020101E-2</v>
      </c>
      <c r="O28" s="17">
        <v>0.104358703320658</v>
      </c>
      <c r="P28" s="17">
        <v>8.8183377780051503E-2</v>
      </c>
      <c r="Q28" s="17">
        <v>0.106942997471319</v>
      </c>
      <c r="R28" s="17"/>
      <c r="S28" s="17">
        <v>5.0586288989587398E-2</v>
      </c>
      <c r="T28" s="17">
        <v>8.9350955862791098E-2</v>
      </c>
      <c r="U28" s="17">
        <v>9.7747026524315897E-2</v>
      </c>
      <c r="V28" s="17">
        <v>0.15705890529217401</v>
      </c>
      <c r="W28" s="17">
        <v>7.4297060971326004E-2</v>
      </c>
      <c r="X28" s="17">
        <v>3.34054418155749E-2</v>
      </c>
      <c r="Y28" s="17">
        <v>4.4618471858376398E-2</v>
      </c>
      <c r="Z28" s="17">
        <v>7.7145959936730304E-2</v>
      </c>
      <c r="AA28" s="17">
        <v>6.91564449272936E-2</v>
      </c>
      <c r="AB28" s="17">
        <v>0.15137243486104199</v>
      </c>
      <c r="AC28" s="17">
        <v>8.3575036003279701E-2</v>
      </c>
      <c r="AD28" s="17">
        <v>0.614563379208937</v>
      </c>
      <c r="AE28" s="17"/>
      <c r="AF28" s="17">
        <v>9.9262326394572803E-2</v>
      </c>
      <c r="AG28" s="17">
        <v>9.4566152404474996E-2</v>
      </c>
      <c r="AH28" s="17">
        <v>0.127553007658535</v>
      </c>
      <c r="AI28" s="17"/>
      <c r="AJ28" s="17">
        <v>7.6707324785853598E-2</v>
      </c>
      <c r="AK28" s="17">
        <v>8.1676435441483702E-2</v>
      </c>
      <c r="AL28" s="17">
        <v>6.05138382517472E-2</v>
      </c>
      <c r="AM28" s="17">
        <v>0.11947425910790301</v>
      </c>
      <c r="AN28" s="17">
        <v>0.13004194837578401</v>
      </c>
    </row>
    <row r="29" spans="2:40" x14ac:dyDescent="0.25">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row>
    <row r="30" spans="2:40" x14ac:dyDescent="0.25">
      <c r="B30" s="6" t="s">
        <v>74</v>
      </c>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row>
    <row r="31" spans="2:40" x14ac:dyDescent="0.25">
      <c r="B31" s="24" t="s">
        <v>66</v>
      </c>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row>
    <row r="32" spans="2:40" x14ac:dyDescent="0.25">
      <c r="B32" t="s">
        <v>69</v>
      </c>
      <c r="C32" s="17">
        <v>0.51893580440972698</v>
      </c>
      <c r="D32" s="17">
        <v>0.50094107674427002</v>
      </c>
      <c r="E32" s="17">
        <v>0.53590258649143896</v>
      </c>
      <c r="F32" s="17"/>
      <c r="G32" s="17">
        <v>0.54656767301496401</v>
      </c>
      <c r="H32" s="17">
        <v>0.53321880855859505</v>
      </c>
      <c r="I32" s="17">
        <v>0.53750272161079005</v>
      </c>
      <c r="J32" s="17">
        <v>0.52902090601807295</v>
      </c>
      <c r="K32" s="17">
        <v>0.48281782140815999</v>
      </c>
      <c r="L32" s="17">
        <v>0.48980748970959198</v>
      </c>
      <c r="M32" s="17"/>
      <c r="N32" s="17">
        <v>0.464013714366181</v>
      </c>
      <c r="O32" s="17">
        <v>0.50627651624917003</v>
      </c>
      <c r="P32" s="17">
        <v>0.53654195553913797</v>
      </c>
      <c r="Q32" s="17">
        <v>0.572641996230838</v>
      </c>
      <c r="R32" s="17"/>
      <c r="S32" s="17">
        <v>0.47659906771392702</v>
      </c>
      <c r="T32" s="17">
        <v>0.550924834904716</v>
      </c>
      <c r="U32" s="17">
        <v>0.55355229250885396</v>
      </c>
      <c r="V32" s="17">
        <v>0.53328938166238904</v>
      </c>
      <c r="W32" s="17">
        <v>0.46600987590015802</v>
      </c>
      <c r="X32" s="17">
        <v>0.51520135815536205</v>
      </c>
      <c r="Y32" s="17">
        <v>0.50894402666639205</v>
      </c>
      <c r="Z32" s="17">
        <v>0.52762805443698302</v>
      </c>
      <c r="AA32" s="17">
        <v>0.50419362079701102</v>
      </c>
      <c r="AB32" s="17">
        <v>0.53844316287746496</v>
      </c>
      <c r="AC32" s="17">
        <v>0.49796185692544798</v>
      </c>
      <c r="AD32" s="17">
        <v>0.62367585777273604</v>
      </c>
      <c r="AE32" s="17"/>
      <c r="AF32" s="17">
        <v>0.51110782518376796</v>
      </c>
      <c r="AG32" s="17">
        <v>0.50302428749711903</v>
      </c>
      <c r="AH32" s="17">
        <v>0.595450152327621</v>
      </c>
      <c r="AI32" s="17"/>
      <c r="AJ32" s="17">
        <v>0.50629619602828502</v>
      </c>
      <c r="AK32" s="17">
        <v>0.537704313894944</v>
      </c>
      <c r="AL32" s="17">
        <v>0.40487794569013702</v>
      </c>
      <c r="AM32" s="17">
        <v>0.38987633340915401</v>
      </c>
      <c r="AN32" s="17">
        <v>0.60005566627479601</v>
      </c>
    </row>
    <row r="33" spans="2:40" x14ac:dyDescent="0.25">
      <c r="B33" t="s">
        <v>70</v>
      </c>
      <c r="C33" s="17">
        <v>0.43934385829459899</v>
      </c>
      <c r="D33" s="17">
        <v>0.45952613643866103</v>
      </c>
      <c r="E33" s="17">
        <v>0.420886476564865</v>
      </c>
      <c r="F33" s="17"/>
      <c r="G33" s="17">
        <v>0.32642388217977703</v>
      </c>
      <c r="H33" s="17">
        <v>0.42206909729806502</v>
      </c>
      <c r="I33" s="17">
        <v>0.41959146137425402</v>
      </c>
      <c r="J33" s="17">
        <v>0.44019602160983201</v>
      </c>
      <c r="K33" s="17">
        <v>0.49974243078042102</v>
      </c>
      <c r="L33" s="17">
        <v>0.50347656225655202</v>
      </c>
      <c r="M33" s="17"/>
      <c r="N33" s="17">
        <v>0.51149589331638601</v>
      </c>
      <c r="O33" s="17">
        <v>0.45620045458425301</v>
      </c>
      <c r="P33" s="17">
        <v>0.41678724508338799</v>
      </c>
      <c r="Q33" s="17">
        <v>0.36648012394065599</v>
      </c>
      <c r="R33" s="17"/>
      <c r="S33" s="17">
        <v>0.47452705164989001</v>
      </c>
      <c r="T33" s="17">
        <v>0.41010877083446501</v>
      </c>
      <c r="U33" s="17">
        <v>0.40979571001231102</v>
      </c>
      <c r="V33" s="17">
        <v>0.41770701652678899</v>
      </c>
      <c r="W33" s="17">
        <v>0.476861248624599</v>
      </c>
      <c r="X33" s="17">
        <v>0.44680251889147699</v>
      </c>
      <c r="Y33" s="17">
        <v>0.43740641068650299</v>
      </c>
      <c r="Z33" s="17">
        <v>0.40375628437969602</v>
      </c>
      <c r="AA33" s="17">
        <v>0.46181090046671902</v>
      </c>
      <c r="AB33" s="17">
        <v>0.44028162984633101</v>
      </c>
      <c r="AC33" s="17">
        <v>0.48222283288751899</v>
      </c>
      <c r="AD33" s="17">
        <v>0.33043057854542901</v>
      </c>
      <c r="AE33" s="17"/>
      <c r="AF33" s="17">
        <v>0.45413565773481701</v>
      </c>
      <c r="AG33" s="17">
        <v>0.47777242676611598</v>
      </c>
      <c r="AH33" s="17">
        <v>0.31510716390934601</v>
      </c>
      <c r="AI33" s="17"/>
      <c r="AJ33" s="17">
        <v>0.46634736805809501</v>
      </c>
      <c r="AK33" s="17">
        <v>0.41345194024547499</v>
      </c>
      <c r="AL33" s="17">
        <v>0.55684613197357202</v>
      </c>
      <c r="AM33" s="17">
        <v>0.50062862181054901</v>
      </c>
      <c r="AN33" s="17">
        <v>0.34787180485838398</v>
      </c>
    </row>
    <row r="34" spans="2:40" x14ac:dyDescent="0.25">
      <c r="B34" t="s">
        <v>64</v>
      </c>
      <c r="C34" s="17">
        <v>3.4373451769941998E-2</v>
      </c>
      <c r="D34" s="17">
        <v>3.0211482572349201E-2</v>
      </c>
      <c r="E34" s="17">
        <v>3.7757074740201901E-2</v>
      </c>
      <c r="F34" s="17"/>
      <c r="G34" s="17">
        <v>0.111439817953722</v>
      </c>
      <c r="H34" s="17">
        <v>3.5107225862892798E-2</v>
      </c>
      <c r="I34" s="17">
        <v>3.2769688773860398E-2</v>
      </c>
      <c r="J34" s="17">
        <v>2.01341087948258E-2</v>
      </c>
      <c r="K34" s="17">
        <v>1.7439747811418899E-2</v>
      </c>
      <c r="L34" s="17">
        <v>6.7159480338565801E-3</v>
      </c>
      <c r="M34" s="17"/>
      <c r="N34" s="17">
        <v>2.28199071531381E-2</v>
      </c>
      <c r="O34" s="17">
        <v>3.3134000168937E-2</v>
      </c>
      <c r="P34" s="17">
        <v>3.90943022794428E-2</v>
      </c>
      <c r="Q34" s="17">
        <v>4.4443055374552003E-2</v>
      </c>
      <c r="R34" s="17"/>
      <c r="S34" s="17">
        <v>4.50562260766703E-2</v>
      </c>
      <c r="T34" s="17">
        <v>3.4912216949671497E-2</v>
      </c>
      <c r="U34" s="17">
        <v>3.1038374964245601E-2</v>
      </c>
      <c r="V34" s="17">
        <v>3.70078544145796E-2</v>
      </c>
      <c r="W34" s="17">
        <v>4.7848875301205497E-2</v>
      </c>
      <c r="X34" s="17">
        <v>3.0371764862009099E-2</v>
      </c>
      <c r="Y34" s="17">
        <v>2.5389110062410399E-2</v>
      </c>
      <c r="Z34" s="17">
        <v>6.8615661183320298E-2</v>
      </c>
      <c r="AA34" s="17">
        <v>3.39954787362702E-2</v>
      </c>
      <c r="AB34" s="17">
        <v>2.1275207276204099E-2</v>
      </c>
      <c r="AC34" s="17">
        <v>8.7545940901362605E-3</v>
      </c>
      <c r="AD34" s="17">
        <v>2.5709806375063201E-2</v>
      </c>
      <c r="AE34" s="17"/>
      <c r="AF34" s="17">
        <v>2.55787114364029E-2</v>
      </c>
      <c r="AG34" s="17">
        <v>1.7911033231517499E-2</v>
      </c>
      <c r="AH34" s="17">
        <v>6.8760165304439402E-2</v>
      </c>
      <c r="AI34" s="17"/>
      <c r="AJ34" s="17">
        <v>2.4290702140918101E-2</v>
      </c>
      <c r="AK34" s="17">
        <v>3.9045518174733403E-2</v>
      </c>
      <c r="AL34" s="17">
        <v>3.1309519583957397E-2</v>
      </c>
      <c r="AM34" s="17">
        <v>0.10949504478029599</v>
      </c>
      <c r="AN34" s="17">
        <v>3.6851512826324498E-2</v>
      </c>
    </row>
    <row r="35" spans="2:40" x14ac:dyDescent="0.25">
      <c r="B35" t="s">
        <v>73</v>
      </c>
      <c r="C35" s="17">
        <v>7.34688552573118E-3</v>
      </c>
      <c r="D35" s="17">
        <v>9.3213042447191606E-3</v>
      </c>
      <c r="E35" s="17">
        <v>5.4538622034947196E-3</v>
      </c>
      <c r="F35" s="17"/>
      <c r="G35" s="17">
        <v>1.5568626851536401E-2</v>
      </c>
      <c r="H35" s="17">
        <v>9.6048682804464602E-3</v>
      </c>
      <c r="I35" s="17">
        <v>1.0136128241096E-2</v>
      </c>
      <c r="J35" s="17">
        <v>1.06489635772694E-2</v>
      </c>
      <c r="K35" s="17">
        <v>0</v>
      </c>
      <c r="L35" s="17">
        <v>0</v>
      </c>
      <c r="M35" s="17"/>
      <c r="N35" s="17">
        <v>1.67048516429572E-3</v>
      </c>
      <c r="O35" s="17">
        <v>4.3890289976403502E-3</v>
      </c>
      <c r="P35" s="17">
        <v>7.5764970980316104E-3</v>
      </c>
      <c r="Q35" s="17">
        <v>1.64348244539534E-2</v>
      </c>
      <c r="R35" s="17"/>
      <c r="S35" s="17">
        <v>3.8176545595124999E-3</v>
      </c>
      <c r="T35" s="17">
        <v>4.0541773111470499E-3</v>
      </c>
      <c r="U35" s="17">
        <v>5.6136225145891599E-3</v>
      </c>
      <c r="V35" s="17">
        <v>1.1995747396242399E-2</v>
      </c>
      <c r="W35" s="17">
        <v>9.2800001740377305E-3</v>
      </c>
      <c r="X35" s="17">
        <v>7.6243580911512197E-3</v>
      </c>
      <c r="Y35" s="17">
        <v>2.8260452584694701E-2</v>
      </c>
      <c r="Z35" s="17">
        <v>0</v>
      </c>
      <c r="AA35" s="17">
        <v>0</v>
      </c>
      <c r="AB35" s="17">
        <v>0</v>
      </c>
      <c r="AC35" s="17">
        <v>1.1060716096896701E-2</v>
      </c>
      <c r="AD35" s="17">
        <v>2.0183757306771601E-2</v>
      </c>
      <c r="AE35" s="17"/>
      <c r="AF35" s="17">
        <v>9.1778056450118797E-3</v>
      </c>
      <c r="AG35" s="17">
        <v>1.2922525052472501E-3</v>
      </c>
      <c r="AH35" s="17">
        <v>2.06825184585946E-2</v>
      </c>
      <c r="AI35" s="17"/>
      <c r="AJ35" s="17">
        <v>3.0657337727016299E-3</v>
      </c>
      <c r="AK35" s="17">
        <v>9.7982276848485005E-3</v>
      </c>
      <c r="AL35" s="17">
        <v>6.9664027523332703E-3</v>
      </c>
      <c r="AM35" s="17">
        <v>0</v>
      </c>
      <c r="AN35" s="17">
        <v>1.5221016040496201E-2</v>
      </c>
    </row>
    <row r="36" spans="2:40" x14ac:dyDescent="0.25">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row>
    <row r="37" spans="2:40" x14ac:dyDescent="0.25">
      <c r="B37" s="6" t="s">
        <v>78</v>
      </c>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row>
    <row r="38" spans="2:40" x14ac:dyDescent="0.25">
      <c r="B38" s="24" t="s">
        <v>79</v>
      </c>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row>
    <row r="39" spans="2:40" x14ac:dyDescent="0.25">
      <c r="B39" t="s">
        <v>75</v>
      </c>
      <c r="C39" s="17">
        <v>0.204771304070787</v>
      </c>
      <c r="D39" s="17">
        <v>0.23072041024800199</v>
      </c>
      <c r="E39" s="17">
        <v>0.17856669506092701</v>
      </c>
      <c r="F39" s="17"/>
      <c r="G39" s="17">
        <v>0.20986136832244701</v>
      </c>
      <c r="H39" s="17">
        <v>0.202467937806698</v>
      </c>
      <c r="I39" s="17">
        <v>0.23410684700019399</v>
      </c>
      <c r="J39" s="17">
        <v>0.22161199328439601</v>
      </c>
      <c r="K39" s="17">
        <v>0.21704617460889</v>
      </c>
      <c r="L39" s="17">
        <v>0.16280909823779799</v>
      </c>
      <c r="M39" s="17"/>
      <c r="N39" s="17">
        <v>0.23046393817791</v>
      </c>
      <c r="O39" s="17">
        <v>0.19892299537001601</v>
      </c>
      <c r="P39" s="17">
        <v>0.20641187228077701</v>
      </c>
      <c r="Q39" s="17">
        <v>0.17165716915998699</v>
      </c>
      <c r="R39" s="17"/>
      <c r="S39" s="17">
        <v>0.22233659434647701</v>
      </c>
      <c r="T39" s="17">
        <v>0.12877967962019901</v>
      </c>
      <c r="U39" s="17">
        <v>0.151927592804186</v>
      </c>
      <c r="V39" s="17">
        <v>0.18665700009990899</v>
      </c>
      <c r="W39" s="17">
        <v>0.24693803280842699</v>
      </c>
      <c r="X39" s="17">
        <v>0.22686722426948799</v>
      </c>
      <c r="Y39" s="17">
        <v>0.25151420916905598</v>
      </c>
      <c r="Z39" s="17">
        <v>0.225333443103338</v>
      </c>
      <c r="AA39" s="17">
        <v>0.25833356459113999</v>
      </c>
      <c r="AB39" s="17">
        <v>0.159364904624263</v>
      </c>
      <c r="AC39" s="17">
        <v>0.19974261570284799</v>
      </c>
      <c r="AD39" s="17">
        <v>0</v>
      </c>
      <c r="AE39" s="17"/>
      <c r="AF39" s="17">
        <v>0.17612148414221401</v>
      </c>
      <c r="AG39" s="17">
        <v>0.22579638475602001</v>
      </c>
      <c r="AH39" s="17">
        <v>0.15928167009688801</v>
      </c>
      <c r="AI39" s="17"/>
      <c r="AJ39" s="17">
        <v>0.21566119486320301</v>
      </c>
      <c r="AK39" s="17">
        <v>0.16934417096989701</v>
      </c>
      <c r="AL39" s="17">
        <v>0.26583450250082402</v>
      </c>
      <c r="AM39" s="17">
        <v>0.23734650775146701</v>
      </c>
      <c r="AN39" s="17">
        <v>0.14797120272293501</v>
      </c>
    </row>
    <row r="40" spans="2:40" x14ac:dyDescent="0.25">
      <c r="B40" t="s">
        <v>76</v>
      </c>
      <c r="C40" s="17">
        <v>0.47565526880535403</v>
      </c>
      <c r="D40" s="17">
        <v>0.48925423183327998</v>
      </c>
      <c r="E40" s="17">
        <v>0.46281380614149498</v>
      </c>
      <c r="F40" s="17"/>
      <c r="G40" s="17">
        <v>0.48584184431057997</v>
      </c>
      <c r="H40" s="17">
        <v>0.56839694040341404</v>
      </c>
      <c r="I40" s="17">
        <v>0.47366961486397002</v>
      </c>
      <c r="J40" s="17">
        <v>0.44116163232433703</v>
      </c>
      <c r="K40" s="17">
        <v>0.44971003477840699</v>
      </c>
      <c r="L40" s="17">
        <v>0.44398145518462201</v>
      </c>
      <c r="M40" s="17"/>
      <c r="N40" s="17">
        <v>0.46756484074075599</v>
      </c>
      <c r="O40" s="17">
        <v>0.51423746644365897</v>
      </c>
      <c r="P40" s="17">
        <v>0.477280569089511</v>
      </c>
      <c r="Q40" s="17">
        <v>0.43555599149920099</v>
      </c>
      <c r="R40" s="17"/>
      <c r="S40" s="17">
        <v>0.43277409117256099</v>
      </c>
      <c r="T40" s="17">
        <v>0.54552936810652997</v>
      </c>
      <c r="U40" s="17">
        <v>0.59196087933393005</v>
      </c>
      <c r="V40" s="17">
        <v>0.45660686911424297</v>
      </c>
      <c r="W40" s="17">
        <v>0.53155962260035605</v>
      </c>
      <c r="X40" s="17">
        <v>0.39633480003756699</v>
      </c>
      <c r="Y40" s="17">
        <v>0.434644377548629</v>
      </c>
      <c r="Z40" s="17">
        <v>0.532812231474451</v>
      </c>
      <c r="AA40" s="17">
        <v>0.40410297188045102</v>
      </c>
      <c r="AB40" s="17">
        <v>0.53952909186467901</v>
      </c>
      <c r="AC40" s="17">
        <v>0.46900635122804002</v>
      </c>
      <c r="AD40" s="17">
        <v>0</v>
      </c>
      <c r="AE40" s="17"/>
      <c r="AF40" s="17">
        <v>0.49340313594492502</v>
      </c>
      <c r="AG40" s="17">
        <v>0.46950804856870398</v>
      </c>
      <c r="AH40" s="17">
        <v>0.46420122301697297</v>
      </c>
      <c r="AI40" s="17"/>
      <c r="AJ40" s="17">
        <v>0.459240825208443</v>
      </c>
      <c r="AK40" s="17">
        <v>0.53765734589501102</v>
      </c>
      <c r="AL40" s="17">
        <v>0.46475431917127003</v>
      </c>
      <c r="AM40" s="17">
        <v>0.23235592093358701</v>
      </c>
      <c r="AN40" s="17">
        <v>0.37483107819122102</v>
      </c>
    </row>
    <row r="41" spans="2:40" x14ac:dyDescent="0.25">
      <c r="B41" t="s">
        <v>77</v>
      </c>
      <c r="C41" s="17">
        <v>0.27961538055520402</v>
      </c>
      <c r="D41" s="17">
        <v>0.26286429744879602</v>
      </c>
      <c r="E41" s="17">
        <v>0.29510794362604598</v>
      </c>
      <c r="F41" s="17"/>
      <c r="G41" s="17">
        <v>0.26249645772580299</v>
      </c>
      <c r="H41" s="17">
        <v>0.205559192562663</v>
      </c>
      <c r="I41" s="17">
        <v>0.246239587543918</v>
      </c>
      <c r="J41" s="17">
        <v>0.30093546142481198</v>
      </c>
      <c r="K41" s="17">
        <v>0.27505587968163903</v>
      </c>
      <c r="L41" s="17">
        <v>0.35636214979035002</v>
      </c>
      <c r="M41" s="17"/>
      <c r="N41" s="17">
        <v>0.27515553588486302</v>
      </c>
      <c r="O41" s="17">
        <v>0.25873632745550901</v>
      </c>
      <c r="P41" s="17">
        <v>0.26559395507376499</v>
      </c>
      <c r="Q41" s="17">
        <v>0.32555294920995598</v>
      </c>
      <c r="R41" s="17"/>
      <c r="S41" s="17">
        <v>0.303905166175371</v>
      </c>
      <c r="T41" s="17">
        <v>0.30530417136141702</v>
      </c>
      <c r="U41" s="17">
        <v>0.22075689421599001</v>
      </c>
      <c r="V41" s="17">
        <v>0.285822461546344</v>
      </c>
      <c r="W41" s="17">
        <v>0.18543819662200101</v>
      </c>
      <c r="X41" s="17">
        <v>0.33814620551782498</v>
      </c>
      <c r="Y41" s="17">
        <v>0.28044503030291901</v>
      </c>
      <c r="Z41" s="17">
        <v>0.206213309611748</v>
      </c>
      <c r="AA41" s="17">
        <v>0.31642299866841</v>
      </c>
      <c r="AB41" s="17">
        <v>0.260385444152261</v>
      </c>
      <c r="AC41" s="17">
        <v>0.26510516990517602</v>
      </c>
      <c r="AD41" s="17">
        <v>0</v>
      </c>
      <c r="AE41" s="17"/>
      <c r="AF41" s="17">
        <v>0.28936742738684001</v>
      </c>
      <c r="AG41" s="17">
        <v>0.26915630378050398</v>
      </c>
      <c r="AH41" s="17">
        <v>0.302573226353687</v>
      </c>
      <c r="AI41" s="17"/>
      <c r="AJ41" s="17">
        <v>0.27034475010902598</v>
      </c>
      <c r="AK41" s="17">
        <v>0.27460879175354103</v>
      </c>
      <c r="AL41" s="17">
        <v>0.25362749770270299</v>
      </c>
      <c r="AM41" s="17">
        <v>0.53029757131494604</v>
      </c>
      <c r="AN41" s="17">
        <v>0.40166013382193</v>
      </c>
    </row>
    <row r="42" spans="2:40" x14ac:dyDescent="0.25">
      <c r="B42" t="s">
        <v>64</v>
      </c>
      <c r="C42" s="17">
        <v>3.99580465686546E-2</v>
      </c>
      <c r="D42" s="17">
        <v>1.7161060469921802E-2</v>
      </c>
      <c r="E42" s="17">
        <v>6.3511555171532202E-2</v>
      </c>
      <c r="F42" s="17"/>
      <c r="G42" s="17">
        <v>4.1800329641170302E-2</v>
      </c>
      <c r="H42" s="17">
        <v>2.35759292272247E-2</v>
      </c>
      <c r="I42" s="17">
        <v>4.5983950591918198E-2</v>
      </c>
      <c r="J42" s="17">
        <v>3.6290912966454897E-2</v>
      </c>
      <c r="K42" s="17">
        <v>5.8187910931063402E-2</v>
      </c>
      <c r="L42" s="17">
        <v>3.6847296787229498E-2</v>
      </c>
      <c r="M42" s="17"/>
      <c r="N42" s="17">
        <v>2.68156851964708E-2</v>
      </c>
      <c r="O42" s="17">
        <v>2.8103210730815401E-2</v>
      </c>
      <c r="P42" s="17">
        <v>5.0713603555947603E-2</v>
      </c>
      <c r="Q42" s="17">
        <v>6.7233890130856899E-2</v>
      </c>
      <c r="R42" s="17"/>
      <c r="S42" s="17">
        <v>4.0984148305591002E-2</v>
      </c>
      <c r="T42" s="17">
        <v>2.0386780911854301E-2</v>
      </c>
      <c r="U42" s="17">
        <v>3.5354633645894598E-2</v>
      </c>
      <c r="V42" s="17">
        <v>7.0913669239504498E-2</v>
      </c>
      <c r="W42" s="17">
        <v>3.6064147969216399E-2</v>
      </c>
      <c r="X42" s="17">
        <v>3.86517701751199E-2</v>
      </c>
      <c r="Y42" s="17">
        <v>3.3396382979396101E-2</v>
      </c>
      <c r="Z42" s="17">
        <v>3.56410158104635E-2</v>
      </c>
      <c r="AA42" s="17">
        <v>2.1140464859999299E-2</v>
      </c>
      <c r="AB42" s="17">
        <v>4.0720559358797197E-2</v>
      </c>
      <c r="AC42" s="17">
        <v>6.6145863163936003E-2</v>
      </c>
      <c r="AD42" s="17">
        <v>1</v>
      </c>
      <c r="AE42" s="17"/>
      <c r="AF42" s="17">
        <v>4.11079525260215E-2</v>
      </c>
      <c r="AG42" s="17">
        <v>3.5539262894772099E-2</v>
      </c>
      <c r="AH42" s="17">
        <v>7.3943880532450795E-2</v>
      </c>
      <c r="AI42" s="17"/>
      <c r="AJ42" s="17">
        <v>5.47532298193283E-2</v>
      </c>
      <c r="AK42" s="17">
        <v>1.8389691381551301E-2</v>
      </c>
      <c r="AL42" s="17">
        <v>1.5783680625202599E-2</v>
      </c>
      <c r="AM42" s="17">
        <v>0</v>
      </c>
      <c r="AN42" s="17">
        <v>7.5537585263914506E-2</v>
      </c>
    </row>
    <row r="43" spans="2:40" x14ac:dyDescent="0.25">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row>
    <row r="44" spans="2:40" x14ac:dyDescent="0.25">
      <c r="B44" s="6" t="s">
        <v>80</v>
      </c>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row>
    <row r="45" spans="2:40" x14ac:dyDescent="0.25">
      <c r="B45" s="24" t="s">
        <v>81</v>
      </c>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row>
    <row r="46" spans="2:40" x14ac:dyDescent="0.25">
      <c r="B46" t="s">
        <v>75</v>
      </c>
      <c r="C46" s="17">
        <v>0.19503897717691401</v>
      </c>
      <c r="D46" s="17">
        <v>0.21693916936487401</v>
      </c>
      <c r="E46" s="17">
        <v>0.17209326572406899</v>
      </c>
      <c r="F46" s="17"/>
      <c r="G46" s="17">
        <v>0.23175722210944899</v>
      </c>
      <c r="H46" s="17">
        <v>0.14986087658018499</v>
      </c>
      <c r="I46" s="17">
        <v>0.22049626234849501</v>
      </c>
      <c r="J46" s="17">
        <v>0.20838139616135301</v>
      </c>
      <c r="K46" s="17">
        <v>0.21590907167189799</v>
      </c>
      <c r="L46" s="17">
        <v>0.16922849591078401</v>
      </c>
      <c r="M46" s="17"/>
      <c r="N46" s="17">
        <v>0.225536787910179</v>
      </c>
      <c r="O46" s="17">
        <v>0.19765526798258001</v>
      </c>
      <c r="P46" s="17">
        <v>0.188791640861836</v>
      </c>
      <c r="Q46" s="17">
        <v>0.153919050995701</v>
      </c>
      <c r="R46" s="17"/>
      <c r="S46" s="17">
        <v>0.21378944870685601</v>
      </c>
      <c r="T46" s="17">
        <v>0.15613673750618501</v>
      </c>
      <c r="U46" s="17">
        <v>0.17001535498648199</v>
      </c>
      <c r="V46" s="17">
        <v>0.17743743766619599</v>
      </c>
      <c r="W46" s="17">
        <v>0.195366746106787</v>
      </c>
      <c r="X46" s="17">
        <v>0.212982059586969</v>
      </c>
      <c r="Y46" s="17">
        <v>0.206374021802853</v>
      </c>
      <c r="Z46" s="17">
        <v>0.23123033457130401</v>
      </c>
      <c r="AA46" s="17">
        <v>0.24534064435373201</v>
      </c>
      <c r="AB46" s="17">
        <v>0.14551624799739701</v>
      </c>
      <c r="AC46" s="17">
        <v>0.22324591740892999</v>
      </c>
      <c r="AD46" s="17">
        <v>0.12701922179068001</v>
      </c>
      <c r="AE46" s="17"/>
      <c r="AF46" s="17">
        <v>0.181013134918344</v>
      </c>
      <c r="AG46" s="17">
        <v>0.200880462451725</v>
      </c>
      <c r="AH46" s="17">
        <v>0.159573794712811</v>
      </c>
      <c r="AI46" s="17"/>
      <c r="AJ46" s="17">
        <v>0.20731990874060199</v>
      </c>
      <c r="AK46" s="17">
        <v>0.159636786020354</v>
      </c>
      <c r="AL46" s="17">
        <v>0.24094314196408601</v>
      </c>
      <c r="AM46" s="17">
        <v>0.211715113667338</v>
      </c>
      <c r="AN46" s="17">
        <v>0.13813468882212401</v>
      </c>
    </row>
    <row r="47" spans="2:40" x14ac:dyDescent="0.25">
      <c r="B47" t="s">
        <v>76</v>
      </c>
      <c r="C47" s="17">
        <v>0.46788071247624902</v>
      </c>
      <c r="D47" s="17">
        <v>0.49113938609375901</v>
      </c>
      <c r="E47" s="17">
        <v>0.44406978178322998</v>
      </c>
      <c r="F47" s="17"/>
      <c r="G47" s="17">
        <v>0.464834519319693</v>
      </c>
      <c r="H47" s="17">
        <v>0.56582652426368496</v>
      </c>
      <c r="I47" s="17">
        <v>0.47053181990937398</v>
      </c>
      <c r="J47" s="17">
        <v>0.474673915017432</v>
      </c>
      <c r="K47" s="17">
        <v>0.45735508949959702</v>
      </c>
      <c r="L47" s="17">
        <v>0.40270143042331003</v>
      </c>
      <c r="M47" s="17"/>
      <c r="N47" s="17">
        <v>0.45599500664224601</v>
      </c>
      <c r="O47" s="17">
        <v>0.492694751337102</v>
      </c>
      <c r="P47" s="17">
        <v>0.46435956511746002</v>
      </c>
      <c r="Q47" s="17">
        <v>0.46175512449440098</v>
      </c>
      <c r="R47" s="17"/>
      <c r="S47" s="17">
        <v>0.44561289561595602</v>
      </c>
      <c r="T47" s="17">
        <v>0.46964666026031099</v>
      </c>
      <c r="U47" s="17">
        <v>0.52344511857543996</v>
      </c>
      <c r="V47" s="17">
        <v>0.46894600577571099</v>
      </c>
      <c r="W47" s="17">
        <v>0.512071688966377</v>
      </c>
      <c r="X47" s="17">
        <v>0.444076032057242</v>
      </c>
      <c r="Y47" s="17">
        <v>0.47095188437795799</v>
      </c>
      <c r="Z47" s="17">
        <v>0.55219419955181803</v>
      </c>
      <c r="AA47" s="17">
        <v>0.41544181560494597</v>
      </c>
      <c r="AB47" s="17">
        <v>0.4900412994226</v>
      </c>
      <c r="AC47" s="17">
        <v>0.43299574930833401</v>
      </c>
      <c r="AD47" s="17">
        <v>0.48502962718813603</v>
      </c>
      <c r="AE47" s="17"/>
      <c r="AF47" s="17">
        <v>0.46905714218349998</v>
      </c>
      <c r="AG47" s="17">
        <v>0.47922609916946401</v>
      </c>
      <c r="AH47" s="17">
        <v>0.4573642703909</v>
      </c>
      <c r="AI47" s="17"/>
      <c r="AJ47" s="17">
        <v>0.46419483774504899</v>
      </c>
      <c r="AK47" s="17">
        <v>0.51227559224119201</v>
      </c>
      <c r="AL47" s="17">
        <v>0.49281002948452302</v>
      </c>
      <c r="AM47" s="17">
        <v>0.20533722572534699</v>
      </c>
      <c r="AN47" s="17">
        <v>0.39811439104452401</v>
      </c>
    </row>
    <row r="48" spans="2:40" x14ac:dyDescent="0.25">
      <c r="B48" t="s">
        <v>77</v>
      </c>
      <c r="C48" s="17">
        <v>0.28843585622248302</v>
      </c>
      <c r="D48" s="17">
        <v>0.262197605843631</v>
      </c>
      <c r="E48" s="17">
        <v>0.31490380818749503</v>
      </c>
      <c r="F48" s="17"/>
      <c r="G48" s="17">
        <v>0.26206473100723099</v>
      </c>
      <c r="H48" s="17">
        <v>0.235590877833878</v>
      </c>
      <c r="I48" s="17">
        <v>0.26104801812707401</v>
      </c>
      <c r="J48" s="17">
        <v>0.27935476165937001</v>
      </c>
      <c r="K48" s="17">
        <v>0.26513663804341697</v>
      </c>
      <c r="L48" s="17">
        <v>0.37660122638252003</v>
      </c>
      <c r="M48" s="17"/>
      <c r="N48" s="17">
        <v>0.28698077820836598</v>
      </c>
      <c r="O48" s="17">
        <v>0.26155840637500799</v>
      </c>
      <c r="P48" s="17">
        <v>0.30116137088358702</v>
      </c>
      <c r="Q48" s="17">
        <v>0.31048057031361198</v>
      </c>
      <c r="R48" s="17"/>
      <c r="S48" s="17">
        <v>0.29494581216168703</v>
      </c>
      <c r="T48" s="17">
        <v>0.33091316117368202</v>
      </c>
      <c r="U48" s="17">
        <v>0.26029030919749502</v>
      </c>
      <c r="V48" s="17">
        <v>0.279874441633018</v>
      </c>
      <c r="W48" s="17">
        <v>0.24686141196438699</v>
      </c>
      <c r="X48" s="17">
        <v>0.28360496890032499</v>
      </c>
      <c r="Y48" s="17">
        <v>0.29126921175853898</v>
      </c>
      <c r="Z48" s="17">
        <v>0.17996758061314799</v>
      </c>
      <c r="AA48" s="17">
        <v>0.283348657288095</v>
      </c>
      <c r="AB48" s="17">
        <v>0.318621774217211</v>
      </c>
      <c r="AC48" s="17">
        <v>0.28231718371284198</v>
      </c>
      <c r="AD48" s="17">
        <v>0.38795115102118299</v>
      </c>
      <c r="AE48" s="17"/>
      <c r="AF48" s="17">
        <v>0.29600486648997998</v>
      </c>
      <c r="AG48" s="17">
        <v>0.27793579987377998</v>
      </c>
      <c r="AH48" s="17">
        <v>0.320876428152644</v>
      </c>
      <c r="AI48" s="17"/>
      <c r="AJ48" s="17">
        <v>0.27190374551493202</v>
      </c>
      <c r="AK48" s="17">
        <v>0.29502569453140698</v>
      </c>
      <c r="AL48" s="17">
        <v>0.25330587502070601</v>
      </c>
      <c r="AM48" s="17">
        <v>0.58294766060731495</v>
      </c>
      <c r="AN48" s="17">
        <v>0.37752113092246198</v>
      </c>
    </row>
    <row r="49" spans="2:40" x14ac:dyDescent="0.25">
      <c r="B49" t="s">
        <v>64</v>
      </c>
      <c r="C49" s="17">
        <v>4.8644454124353899E-2</v>
      </c>
      <c r="D49" s="17">
        <v>2.97238386977366E-2</v>
      </c>
      <c r="E49" s="17">
        <v>6.8933144305205696E-2</v>
      </c>
      <c r="F49" s="17"/>
      <c r="G49" s="17">
        <v>4.13435275636274E-2</v>
      </c>
      <c r="H49" s="17">
        <v>4.8721721322251797E-2</v>
      </c>
      <c r="I49" s="17">
        <v>4.7923899615057698E-2</v>
      </c>
      <c r="J49" s="17">
        <v>3.7589927161845102E-2</v>
      </c>
      <c r="K49" s="17">
        <v>6.1599200785087203E-2</v>
      </c>
      <c r="L49" s="17">
        <v>5.14688472833865E-2</v>
      </c>
      <c r="M49" s="17"/>
      <c r="N49" s="17">
        <v>3.1487427239208499E-2</v>
      </c>
      <c r="O49" s="17">
        <v>4.8091574305309401E-2</v>
      </c>
      <c r="P49" s="17">
        <v>4.5687423137116899E-2</v>
      </c>
      <c r="Q49" s="17">
        <v>7.3845254196285404E-2</v>
      </c>
      <c r="R49" s="17"/>
      <c r="S49" s="17">
        <v>4.56518435155003E-2</v>
      </c>
      <c r="T49" s="17">
        <v>4.3303441059822201E-2</v>
      </c>
      <c r="U49" s="17">
        <v>4.6249217240583097E-2</v>
      </c>
      <c r="V49" s="17">
        <v>7.3742114925074695E-2</v>
      </c>
      <c r="W49" s="17">
        <v>4.5700152962449198E-2</v>
      </c>
      <c r="X49" s="17">
        <v>5.93369394554637E-2</v>
      </c>
      <c r="Y49" s="17">
        <v>3.1404882060649099E-2</v>
      </c>
      <c r="Z49" s="17">
        <v>3.6607885263729503E-2</v>
      </c>
      <c r="AA49" s="17">
        <v>5.5868882753227302E-2</v>
      </c>
      <c r="AB49" s="17">
        <v>4.5820678362791301E-2</v>
      </c>
      <c r="AC49" s="17">
        <v>6.1441149569893598E-2</v>
      </c>
      <c r="AD49" s="17">
        <v>0</v>
      </c>
      <c r="AE49" s="17"/>
      <c r="AF49" s="17">
        <v>5.3924856408176902E-2</v>
      </c>
      <c r="AG49" s="17">
        <v>4.1957638505030599E-2</v>
      </c>
      <c r="AH49" s="17">
        <v>6.2185506743645202E-2</v>
      </c>
      <c r="AI49" s="17"/>
      <c r="AJ49" s="17">
        <v>5.6581507999417698E-2</v>
      </c>
      <c r="AK49" s="17">
        <v>3.30619272070471E-2</v>
      </c>
      <c r="AL49" s="17">
        <v>1.29409535306854E-2</v>
      </c>
      <c r="AM49" s="17">
        <v>0</v>
      </c>
      <c r="AN49" s="17">
        <v>8.6229789210889807E-2</v>
      </c>
    </row>
    <row r="50" spans="2:40" x14ac:dyDescent="0.25">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row>
    <row r="51" spans="2:40" x14ac:dyDescent="0.25">
      <c r="B51" s="6" t="s">
        <v>84</v>
      </c>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row>
    <row r="52" spans="2:40" x14ac:dyDescent="0.25">
      <c r="B52" s="24" t="s">
        <v>66</v>
      </c>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row>
    <row r="53" spans="2:40" x14ac:dyDescent="0.25">
      <c r="B53" t="s">
        <v>82</v>
      </c>
      <c r="C53" s="17">
        <v>0.79737863020198196</v>
      </c>
      <c r="D53" s="17">
        <v>0.77735132676557706</v>
      </c>
      <c r="E53" s="17">
        <v>0.81770267789412499</v>
      </c>
      <c r="F53" s="17"/>
      <c r="G53" s="17">
        <v>0.71474325847949205</v>
      </c>
      <c r="H53" s="17">
        <v>0.77287464088381197</v>
      </c>
      <c r="I53" s="17">
        <v>0.78840244618683897</v>
      </c>
      <c r="J53" s="17">
        <v>0.81578746505590005</v>
      </c>
      <c r="K53" s="17">
        <v>0.83245256649385202</v>
      </c>
      <c r="L53" s="17">
        <v>0.84113083152424795</v>
      </c>
      <c r="M53" s="17"/>
      <c r="N53" s="17">
        <v>0.78748024206169598</v>
      </c>
      <c r="O53" s="17">
        <v>0.78730374425285798</v>
      </c>
      <c r="P53" s="17">
        <v>0.79386589920025996</v>
      </c>
      <c r="Q53" s="17">
        <v>0.82057709104309895</v>
      </c>
      <c r="R53" s="17"/>
      <c r="S53" s="17">
        <v>0.72953714580514495</v>
      </c>
      <c r="T53" s="17">
        <v>0.79976252752773602</v>
      </c>
      <c r="U53" s="17">
        <v>0.83551405596119099</v>
      </c>
      <c r="V53" s="17">
        <v>0.77556099606283702</v>
      </c>
      <c r="W53" s="17">
        <v>0.79145624887257804</v>
      </c>
      <c r="X53" s="17">
        <v>0.81580411170122502</v>
      </c>
      <c r="Y53" s="17">
        <v>0.82700278150498296</v>
      </c>
      <c r="Z53" s="17">
        <v>0.79092342886025802</v>
      </c>
      <c r="AA53" s="17">
        <v>0.79388898837848998</v>
      </c>
      <c r="AB53" s="17">
        <v>0.82514586548703595</v>
      </c>
      <c r="AC53" s="17">
        <v>0.76684947672219195</v>
      </c>
      <c r="AD53" s="17">
        <v>0.93711669210706305</v>
      </c>
      <c r="AE53" s="17"/>
      <c r="AF53" s="17">
        <v>0.82325495357130196</v>
      </c>
      <c r="AG53" s="17">
        <v>0.79425713510609597</v>
      </c>
      <c r="AH53" s="17">
        <v>0.75163402587141603</v>
      </c>
      <c r="AI53" s="17"/>
      <c r="AJ53" s="17">
        <v>0.82491797022924096</v>
      </c>
      <c r="AK53" s="17">
        <v>0.80032895046442698</v>
      </c>
      <c r="AL53" s="17">
        <v>0.70744852057400798</v>
      </c>
      <c r="AM53" s="17">
        <v>0.75919070486977103</v>
      </c>
      <c r="AN53" s="17">
        <v>0.81372022735934302</v>
      </c>
    </row>
    <row r="54" spans="2:40" x14ac:dyDescent="0.25">
      <c r="B54" t="s">
        <v>83</v>
      </c>
      <c r="C54" s="17">
        <v>0.168867321183756</v>
      </c>
      <c r="D54" s="17">
        <v>0.18801020281866401</v>
      </c>
      <c r="E54" s="17">
        <v>0.15099442849818301</v>
      </c>
      <c r="F54" s="17"/>
      <c r="G54" s="17">
        <v>0.213441489586192</v>
      </c>
      <c r="H54" s="17">
        <v>0.17608830370652401</v>
      </c>
      <c r="I54" s="17">
        <v>0.19208762883637701</v>
      </c>
      <c r="J54" s="17">
        <v>0.15011180236671801</v>
      </c>
      <c r="K54" s="17">
        <v>0.14215523933883201</v>
      </c>
      <c r="L54" s="17">
        <v>0.14759981837657801</v>
      </c>
      <c r="M54" s="17"/>
      <c r="N54" s="17">
        <v>0.18284940627243801</v>
      </c>
      <c r="O54" s="17">
        <v>0.18293703383021701</v>
      </c>
      <c r="P54" s="17">
        <v>0.161382436379299</v>
      </c>
      <c r="Q54" s="17">
        <v>0.146312456900069</v>
      </c>
      <c r="R54" s="17"/>
      <c r="S54" s="17">
        <v>0.236077539745708</v>
      </c>
      <c r="T54" s="17">
        <v>0.16429764457444301</v>
      </c>
      <c r="U54" s="17">
        <v>0.14076924365806101</v>
      </c>
      <c r="V54" s="17">
        <v>0.20175908621092301</v>
      </c>
      <c r="W54" s="17">
        <v>0.161386631625483</v>
      </c>
      <c r="X54" s="17">
        <v>0.13660199852557001</v>
      </c>
      <c r="Y54" s="17">
        <v>0.167512471207859</v>
      </c>
      <c r="Z54" s="17">
        <v>0.160759606871478</v>
      </c>
      <c r="AA54" s="17">
        <v>0.169165273692617</v>
      </c>
      <c r="AB54" s="17">
        <v>0.15432583638187</v>
      </c>
      <c r="AC54" s="17">
        <v>0.16858816612442501</v>
      </c>
      <c r="AD54" s="17">
        <v>2.1805469056693699E-2</v>
      </c>
      <c r="AE54" s="17"/>
      <c r="AF54" s="17">
        <v>0.156285727413744</v>
      </c>
      <c r="AG54" s="17">
        <v>0.17673931665102999</v>
      </c>
      <c r="AH54" s="17">
        <v>0.16421918519686399</v>
      </c>
      <c r="AI54" s="17"/>
      <c r="AJ54" s="17">
        <v>0.16401243122845899</v>
      </c>
      <c r="AK54" s="17">
        <v>0.16766324774241301</v>
      </c>
      <c r="AL54" s="17">
        <v>0.24076765326240901</v>
      </c>
      <c r="AM54" s="17">
        <v>0.21447678028473</v>
      </c>
      <c r="AN54" s="17">
        <v>0.11783808844633099</v>
      </c>
    </row>
    <row r="55" spans="2:40" x14ac:dyDescent="0.25">
      <c r="B55" t="s">
        <v>64</v>
      </c>
      <c r="C55" s="17">
        <v>3.3754048614262101E-2</v>
      </c>
      <c r="D55" s="17">
        <v>3.4638470415758703E-2</v>
      </c>
      <c r="E55" s="17">
        <v>3.13028936076922E-2</v>
      </c>
      <c r="F55" s="17"/>
      <c r="G55" s="17">
        <v>7.1815251934315899E-2</v>
      </c>
      <c r="H55" s="17">
        <v>5.1037055409664099E-2</v>
      </c>
      <c r="I55" s="17">
        <v>1.95099249767831E-2</v>
      </c>
      <c r="J55" s="17">
        <v>3.4100732577382102E-2</v>
      </c>
      <c r="K55" s="17">
        <v>2.5392194167316001E-2</v>
      </c>
      <c r="L55" s="17">
        <v>1.12693500991744E-2</v>
      </c>
      <c r="M55" s="17"/>
      <c r="N55" s="17">
        <v>2.9670351665866301E-2</v>
      </c>
      <c r="O55" s="17">
        <v>2.9759221916924501E-2</v>
      </c>
      <c r="P55" s="17">
        <v>4.47516644204407E-2</v>
      </c>
      <c r="Q55" s="17">
        <v>3.3110452056832003E-2</v>
      </c>
      <c r="R55" s="17"/>
      <c r="S55" s="17">
        <v>3.4385314449147199E-2</v>
      </c>
      <c r="T55" s="17">
        <v>3.5939827897821297E-2</v>
      </c>
      <c r="U55" s="17">
        <v>2.3716700380748301E-2</v>
      </c>
      <c r="V55" s="17">
        <v>2.2679917726240201E-2</v>
      </c>
      <c r="W55" s="17">
        <v>4.7157119501939203E-2</v>
      </c>
      <c r="X55" s="17">
        <v>4.7593889773205403E-2</v>
      </c>
      <c r="Y55" s="17">
        <v>5.4847472871575797E-3</v>
      </c>
      <c r="Z55" s="17">
        <v>4.83169642682637E-2</v>
      </c>
      <c r="AA55" s="17">
        <v>3.6945737928893101E-2</v>
      </c>
      <c r="AB55" s="17">
        <v>2.0528298131094101E-2</v>
      </c>
      <c r="AC55" s="17">
        <v>6.4562357153382599E-2</v>
      </c>
      <c r="AD55" s="17">
        <v>4.1077838836242803E-2</v>
      </c>
      <c r="AE55" s="17"/>
      <c r="AF55" s="17">
        <v>2.0459319014953899E-2</v>
      </c>
      <c r="AG55" s="17">
        <v>2.9003548242873701E-2</v>
      </c>
      <c r="AH55" s="17">
        <v>8.4146788931720201E-2</v>
      </c>
      <c r="AI55" s="17"/>
      <c r="AJ55" s="17">
        <v>1.10695985422994E-2</v>
      </c>
      <c r="AK55" s="17">
        <v>3.2007801793160297E-2</v>
      </c>
      <c r="AL55" s="17">
        <v>5.1783826163582597E-2</v>
      </c>
      <c r="AM55" s="17">
        <v>2.63325148454987E-2</v>
      </c>
      <c r="AN55" s="17">
        <v>6.84416841943256E-2</v>
      </c>
    </row>
    <row r="56" spans="2:40" x14ac:dyDescent="0.25">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row>
    <row r="57" spans="2:40" x14ac:dyDescent="0.25">
      <c r="B57" s="6" t="s">
        <v>89</v>
      </c>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row>
    <row r="58" spans="2:40" x14ac:dyDescent="0.25">
      <c r="B58" s="24" t="s">
        <v>90</v>
      </c>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row>
    <row r="59" spans="2:40" x14ac:dyDescent="0.25">
      <c r="B59" t="s">
        <v>85</v>
      </c>
      <c r="C59" s="17">
        <v>0.48848090819012902</v>
      </c>
      <c r="D59" s="17">
        <v>0.53091822562178004</v>
      </c>
      <c r="E59" s="17">
        <v>0.43662061245726203</v>
      </c>
      <c r="F59" s="17"/>
      <c r="G59" s="17">
        <v>0.322262126227991</v>
      </c>
      <c r="H59" s="17">
        <v>0.37938642578499698</v>
      </c>
      <c r="I59" s="17">
        <v>0.41255503207487898</v>
      </c>
      <c r="J59" s="17">
        <v>0.53057076838369399</v>
      </c>
      <c r="K59" s="17">
        <v>0.57740409064472198</v>
      </c>
      <c r="L59" s="17">
        <v>0.74164511820323398</v>
      </c>
      <c r="M59" s="17"/>
      <c r="N59" s="17">
        <v>0.58400853417601495</v>
      </c>
      <c r="O59" s="17">
        <v>0.39792823272376898</v>
      </c>
      <c r="P59" s="17">
        <v>0.47811169596679198</v>
      </c>
      <c r="Q59" s="17">
        <v>0.493377961061082</v>
      </c>
      <c r="R59" s="17"/>
      <c r="S59" s="17">
        <v>0.44481496359864398</v>
      </c>
      <c r="T59" s="17">
        <v>0.59029400191812897</v>
      </c>
      <c r="U59" s="17">
        <v>0.52280636066799402</v>
      </c>
      <c r="V59" s="17">
        <v>0.44386009862586401</v>
      </c>
      <c r="W59" s="17">
        <v>0.51537527132216598</v>
      </c>
      <c r="X59" s="17">
        <v>0.367440248263878</v>
      </c>
      <c r="Y59" s="17">
        <v>0.37791583681256102</v>
      </c>
      <c r="Z59" s="17">
        <v>0.48262692288016701</v>
      </c>
      <c r="AA59" s="17">
        <v>0.61946144499580302</v>
      </c>
      <c r="AB59" s="17">
        <v>0.52786929159372398</v>
      </c>
      <c r="AC59" s="17">
        <v>0.46184071831113299</v>
      </c>
      <c r="AD59" s="17">
        <v>0</v>
      </c>
      <c r="AE59" s="17"/>
      <c r="AF59" s="17">
        <v>0.55026697663651603</v>
      </c>
      <c r="AG59" s="17">
        <v>0.45393147326094302</v>
      </c>
      <c r="AH59" s="17">
        <v>0.50648519681197501</v>
      </c>
      <c r="AI59" s="17"/>
      <c r="AJ59" s="17">
        <v>0.54120933125696602</v>
      </c>
      <c r="AK59" s="17">
        <v>0.41550650867300998</v>
      </c>
      <c r="AL59" s="17">
        <v>0.52124865729369696</v>
      </c>
      <c r="AM59" s="17">
        <v>0.75311645854638698</v>
      </c>
      <c r="AN59" s="17">
        <v>0.44293251209350598</v>
      </c>
    </row>
    <row r="60" spans="2:40" x14ac:dyDescent="0.25">
      <c r="B60" t="s">
        <v>86</v>
      </c>
      <c r="C60" s="17">
        <v>0.24328775679008099</v>
      </c>
      <c r="D60" s="17">
        <v>0.25339822622903102</v>
      </c>
      <c r="E60" s="17">
        <v>0.230932311940238</v>
      </c>
      <c r="F60" s="17"/>
      <c r="G60" s="17">
        <v>0.37170799569348101</v>
      </c>
      <c r="H60" s="17">
        <v>0.36940654185218602</v>
      </c>
      <c r="I60" s="17">
        <v>0.16911041868736101</v>
      </c>
      <c r="J60" s="17">
        <v>0.27040900425763498</v>
      </c>
      <c r="K60" s="17">
        <v>0.113308096436384</v>
      </c>
      <c r="L60" s="17">
        <v>0.13920315971617001</v>
      </c>
      <c r="M60" s="17"/>
      <c r="N60" s="17">
        <v>0.21137349790139201</v>
      </c>
      <c r="O60" s="17">
        <v>0.25906631983895301</v>
      </c>
      <c r="P60" s="17">
        <v>0.25743836713913099</v>
      </c>
      <c r="Q60" s="17">
        <v>0.254968762428949</v>
      </c>
      <c r="R60" s="17"/>
      <c r="S60" s="17">
        <v>0.28011387736375698</v>
      </c>
      <c r="T60" s="17">
        <v>0.177724500037483</v>
      </c>
      <c r="U60" s="17">
        <v>0.18904503989176599</v>
      </c>
      <c r="V60" s="17">
        <v>0.31357408008884702</v>
      </c>
      <c r="W60" s="17">
        <v>0.137078863910407</v>
      </c>
      <c r="X60" s="17">
        <v>0.29120335186428598</v>
      </c>
      <c r="Y60" s="17">
        <v>0.38310464553427798</v>
      </c>
      <c r="Z60" s="17">
        <v>0.44990783602325801</v>
      </c>
      <c r="AA60" s="17">
        <v>0.10007885639837499</v>
      </c>
      <c r="AB60" s="17">
        <v>0.203134524756655</v>
      </c>
      <c r="AC60" s="17">
        <v>0.27357878257039803</v>
      </c>
      <c r="AD60" s="17">
        <v>0</v>
      </c>
      <c r="AE60" s="17"/>
      <c r="AF60" s="17">
        <v>0.26036528239201001</v>
      </c>
      <c r="AG60" s="17">
        <v>0.26337659381037198</v>
      </c>
      <c r="AH60" s="17">
        <v>0.10901457457684099</v>
      </c>
      <c r="AI60" s="17"/>
      <c r="AJ60" s="17">
        <v>0.22719873286373801</v>
      </c>
      <c r="AK60" s="17">
        <v>0.34485883930777</v>
      </c>
      <c r="AL60" s="17">
        <v>0.20699408073412601</v>
      </c>
      <c r="AM60" s="17">
        <v>0</v>
      </c>
      <c r="AN60" s="17">
        <v>0.16748663466483699</v>
      </c>
    </row>
    <row r="61" spans="2:40" x14ac:dyDescent="0.25">
      <c r="B61" t="s">
        <v>87</v>
      </c>
      <c r="C61" s="17">
        <v>9.4039240060370094E-2</v>
      </c>
      <c r="D61" s="17">
        <v>7.7917044807262706E-2</v>
      </c>
      <c r="E61" s="17">
        <v>0.113741282137742</v>
      </c>
      <c r="F61" s="17"/>
      <c r="G61" s="17">
        <v>0.18030529430914399</v>
      </c>
      <c r="H61" s="17">
        <v>0.13174088401429701</v>
      </c>
      <c r="I61" s="17">
        <v>0.160968792448791</v>
      </c>
      <c r="J61" s="17">
        <v>0</v>
      </c>
      <c r="K61" s="17">
        <v>4.5084212732558603E-2</v>
      </c>
      <c r="L61" s="17">
        <v>1.3572350691928199E-2</v>
      </c>
      <c r="M61" s="17"/>
      <c r="N61" s="17">
        <v>6.4717058946580003E-2</v>
      </c>
      <c r="O61" s="17">
        <v>0.153576457747126</v>
      </c>
      <c r="P61" s="17">
        <v>9.39607633671172E-2</v>
      </c>
      <c r="Q61" s="17">
        <v>5.7922806689490201E-2</v>
      </c>
      <c r="R61" s="17"/>
      <c r="S61" s="17">
        <v>9.4437872443868601E-2</v>
      </c>
      <c r="T61" s="17">
        <v>4.87943586313421E-2</v>
      </c>
      <c r="U61" s="17">
        <v>0.12057307817933099</v>
      </c>
      <c r="V61" s="17">
        <v>8.5284798493289293E-2</v>
      </c>
      <c r="W61" s="17">
        <v>9.5323089761171695E-2</v>
      </c>
      <c r="X61" s="17">
        <v>0.24848055100151401</v>
      </c>
      <c r="Y61" s="17">
        <v>3.6859453054664003E-2</v>
      </c>
      <c r="Z61" s="17">
        <v>6.7465241096575299E-2</v>
      </c>
      <c r="AA61" s="17">
        <v>7.6453660618374303E-2</v>
      </c>
      <c r="AB61" s="17">
        <v>6.9905649123616603E-2</v>
      </c>
      <c r="AC61" s="17">
        <v>0.16326009940656</v>
      </c>
      <c r="AD61" s="17">
        <v>0</v>
      </c>
      <c r="AE61" s="17"/>
      <c r="AF61" s="17">
        <v>4.2056258049465799E-2</v>
      </c>
      <c r="AG61" s="17">
        <v>9.7500111430650196E-2</v>
      </c>
      <c r="AH61" s="17">
        <v>0.18976725523631399</v>
      </c>
      <c r="AI61" s="17"/>
      <c r="AJ61" s="17">
        <v>6.4671252442825095E-2</v>
      </c>
      <c r="AK61" s="17">
        <v>0.11197607380748099</v>
      </c>
      <c r="AL61" s="17">
        <v>5.2601258071623899E-2</v>
      </c>
      <c r="AM61" s="17">
        <v>0</v>
      </c>
      <c r="AN61" s="17">
        <v>0.16970966768861201</v>
      </c>
    </row>
    <row r="62" spans="2:40" x14ac:dyDescent="0.25">
      <c r="B62" t="s">
        <v>88</v>
      </c>
      <c r="C62" s="17">
        <v>0.147122881942537</v>
      </c>
      <c r="D62" s="17">
        <v>0.110967336362276</v>
      </c>
      <c r="E62" s="17">
        <v>0.191306572139152</v>
      </c>
      <c r="F62" s="17"/>
      <c r="G62" s="17">
        <v>0.10544961006235699</v>
      </c>
      <c r="H62" s="17">
        <v>0.119466148348519</v>
      </c>
      <c r="I62" s="17">
        <v>0.205291756584079</v>
      </c>
      <c r="J62" s="17">
        <v>0.16045921492655499</v>
      </c>
      <c r="K62" s="17">
        <v>0.24606518862521901</v>
      </c>
      <c r="L62" s="17">
        <v>7.5843590785284104E-2</v>
      </c>
      <c r="M62" s="17"/>
      <c r="N62" s="17">
        <v>0.123106145350386</v>
      </c>
      <c r="O62" s="17">
        <v>0.15331490545083201</v>
      </c>
      <c r="P62" s="17">
        <v>0.14210218563744301</v>
      </c>
      <c r="Q62" s="17">
        <v>0.165514686950683</v>
      </c>
      <c r="R62" s="17"/>
      <c r="S62" s="17">
        <v>0.18063328659373001</v>
      </c>
      <c r="T62" s="17">
        <v>0.13766660218558799</v>
      </c>
      <c r="U62" s="17">
        <v>0.12712674464559201</v>
      </c>
      <c r="V62" s="17">
        <v>0.15728102279200001</v>
      </c>
      <c r="W62" s="17">
        <v>0.25222277500625601</v>
      </c>
      <c r="X62" s="17">
        <v>4.3817686302149599E-2</v>
      </c>
      <c r="Y62" s="17">
        <v>0.16284629747155499</v>
      </c>
      <c r="Z62" s="17">
        <v>0</v>
      </c>
      <c r="AA62" s="17">
        <v>0.17451410314104501</v>
      </c>
      <c r="AB62" s="17">
        <v>0.167482758348236</v>
      </c>
      <c r="AC62" s="17">
        <v>5.7583269008913501E-2</v>
      </c>
      <c r="AD62" s="17">
        <v>0</v>
      </c>
      <c r="AE62" s="17"/>
      <c r="AF62" s="17">
        <v>0.14731148292200799</v>
      </c>
      <c r="AG62" s="17">
        <v>0.14765452500132301</v>
      </c>
      <c r="AH62" s="17">
        <v>0.13607190450241</v>
      </c>
      <c r="AI62" s="17"/>
      <c r="AJ62" s="17">
        <v>0.159564664955474</v>
      </c>
      <c r="AK62" s="17">
        <v>0.11638394518489301</v>
      </c>
      <c r="AL62" s="17">
        <v>0.19243811114734899</v>
      </c>
      <c r="AM62" s="17">
        <v>0.24688354145361299</v>
      </c>
      <c r="AN62" s="17">
        <v>0.12623085576799301</v>
      </c>
    </row>
    <row r="63" spans="2:40" x14ac:dyDescent="0.25">
      <c r="B63" t="s">
        <v>64</v>
      </c>
      <c r="C63" s="17">
        <v>2.7069213016883E-2</v>
      </c>
      <c r="D63" s="17">
        <v>2.6799166979650201E-2</v>
      </c>
      <c r="E63" s="17">
        <v>2.7399221325606401E-2</v>
      </c>
      <c r="F63" s="17"/>
      <c r="G63" s="17">
        <v>2.02749737070262E-2</v>
      </c>
      <c r="H63" s="17">
        <v>0</v>
      </c>
      <c r="I63" s="17">
        <v>5.2074000204890197E-2</v>
      </c>
      <c r="J63" s="17">
        <v>3.8561012432115398E-2</v>
      </c>
      <c r="K63" s="17">
        <v>1.8138411561115699E-2</v>
      </c>
      <c r="L63" s="17">
        <v>2.97357806033842E-2</v>
      </c>
      <c r="M63" s="17"/>
      <c r="N63" s="17">
        <v>1.6794763625626499E-2</v>
      </c>
      <c r="O63" s="17">
        <v>3.6114084239319597E-2</v>
      </c>
      <c r="P63" s="17">
        <v>2.8386987889517001E-2</v>
      </c>
      <c r="Q63" s="17">
        <v>2.8215782869795501E-2</v>
      </c>
      <c r="R63" s="17"/>
      <c r="S63" s="17">
        <v>0</v>
      </c>
      <c r="T63" s="17">
        <v>4.5520537227457802E-2</v>
      </c>
      <c r="U63" s="17">
        <v>4.0448776615316498E-2</v>
      </c>
      <c r="V63" s="17">
        <v>0</v>
      </c>
      <c r="W63" s="17">
        <v>0</v>
      </c>
      <c r="X63" s="17">
        <v>4.9058162568171901E-2</v>
      </c>
      <c r="Y63" s="17">
        <v>3.9273767126941202E-2</v>
      </c>
      <c r="Z63" s="17">
        <v>0</v>
      </c>
      <c r="AA63" s="17">
        <v>2.94919348464029E-2</v>
      </c>
      <c r="AB63" s="17">
        <v>3.1607776177767902E-2</v>
      </c>
      <c r="AC63" s="17">
        <v>4.3737130702995702E-2</v>
      </c>
      <c r="AD63" s="17">
        <v>1</v>
      </c>
      <c r="AE63" s="17"/>
      <c r="AF63" s="17">
        <v>0</v>
      </c>
      <c r="AG63" s="17">
        <v>3.7537296496711899E-2</v>
      </c>
      <c r="AH63" s="17">
        <v>5.8661068872461399E-2</v>
      </c>
      <c r="AI63" s="17"/>
      <c r="AJ63" s="17">
        <v>7.3560184809968801E-3</v>
      </c>
      <c r="AK63" s="17">
        <v>1.1274633026846E-2</v>
      </c>
      <c r="AL63" s="17">
        <v>2.67178927532047E-2</v>
      </c>
      <c r="AM63" s="17">
        <v>0</v>
      </c>
      <c r="AN63" s="17">
        <v>9.3640329785052198E-2</v>
      </c>
    </row>
    <row r="64" spans="2:40" x14ac:dyDescent="0.25">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row>
    <row r="65" spans="2:40" x14ac:dyDescent="0.25">
      <c r="B65" s="6" t="s">
        <v>98</v>
      </c>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row>
    <row r="66" spans="2:40" x14ac:dyDescent="0.25">
      <c r="B66" s="24" t="s">
        <v>66</v>
      </c>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row>
    <row r="67" spans="2:40" x14ac:dyDescent="0.25">
      <c r="B67" t="s">
        <v>91</v>
      </c>
      <c r="C67" s="17">
        <v>6.6514727812423596E-2</v>
      </c>
      <c r="D67" s="17">
        <v>6.5861384655763799E-2</v>
      </c>
      <c r="E67" s="17">
        <v>6.7480671704184397E-2</v>
      </c>
      <c r="F67" s="17"/>
      <c r="G67" s="17">
        <v>5.91456216178586E-2</v>
      </c>
      <c r="H67" s="17">
        <v>5.4914687721934898E-2</v>
      </c>
      <c r="I67" s="17">
        <v>5.6884457282620399E-2</v>
      </c>
      <c r="J67" s="17">
        <v>8.2654954645556403E-2</v>
      </c>
      <c r="K67" s="17">
        <v>9.5448343635514701E-2</v>
      </c>
      <c r="L67" s="17">
        <v>5.6085353360744002E-2</v>
      </c>
      <c r="M67" s="17"/>
      <c r="N67" s="17">
        <v>5.2351654466086701E-2</v>
      </c>
      <c r="O67" s="17">
        <v>5.4249142365237299E-2</v>
      </c>
      <c r="P67" s="17">
        <v>7.1786787795065199E-2</v>
      </c>
      <c r="Q67" s="17">
        <v>8.8650269152378502E-2</v>
      </c>
      <c r="R67" s="17"/>
      <c r="S67" s="17">
        <v>8.9788587656448898E-2</v>
      </c>
      <c r="T67" s="17">
        <v>7.8803500784715902E-2</v>
      </c>
      <c r="U67" s="17">
        <v>6.3532410018491595E-2</v>
      </c>
      <c r="V67" s="17">
        <v>5.51636716087694E-2</v>
      </c>
      <c r="W67" s="17">
        <v>6.06360373052608E-2</v>
      </c>
      <c r="X67" s="17">
        <v>4.97795932886307E-2</v>
      </c>
      <c r="Y67" s="17">
        <v>6.3456511396043996E-2</v>
      </c>
      <c r="Z67" s="17">
        <v>4.81406646562864E-2</v>
      </c>
      <c r="AA67" s="17">
        <v>2.0292132118824201E-2</v>
      </c>
      <c r="AB67" s="17">
        <v>4.3800485529459102E-2</v>
      </c>
      <c r="AC67" s="17">
        <v>5.6028046571844202E-2</v>
      </c>
      <c r="AD67" s="17">
        <v>0.29929172439229701</v>
      </c>
      <c r="AE67" s="17"/>
      <c r="AF67" s="17">
        <v>6.4117595006010997E-2</v>
      </c>
      <c r="AG67" s="17">
        <v>6.7630440703622396E-2</v>
      </c>
      <c r="AH67" s="17">
        <v>8.7016031164645097E-2</v>
      </c>
      <c r="AI67" s="17"/>
      <c r="AJ67" s="17">
        <v>5.1013624363224298E-2</v>
      </c>
      <c r="AK67" s="17">
        <v>6.4450959632485996E-2</v>
      </c>
      <c r="AL67" s="17">
        <v>2.9510008617954001E-2</v>
      </c>
      <c r="AM67" s="17">
        <v>5.1360905847578298E-2</v>
      </c>
      <c r="AN67" s="17">
        <v>0.12757615302915401</v>
      </c>
    </row>
    <row r="68" spans="2:40" x14ac:dyDescent="0.25">
      <c r="B68" t="s">
        <v>92</v>
      </c>
      <c r="C68" s="17">
        <v>0.30564969077969201</v>
      </c>
      <c r="D68" s="17">
        <v>0.28239782778964501</v>
      </c>
      <c r="E68" s="17">
        <v>0.32883170729271899</v>
      </c>
      <c r="F68" s="17"/>
      <c r="G68" s="17">
        <v>0.30994102518821898</v>
      </c>
      <c r="H68" s="17">
        <v>0.30847491853815201</v>
      </c>
      <c r="I68" s="17">
        <v>0.27072376359352501</v>
      </c>
      <c r="J68" s="17">
        <v>0.30555093860580601</v>
      </c>
      <c r="K68" s="17">
        <v>0.31523354882230298</v>
      </c>
      <c r="L68" s="17">
        <v>0.32262268312293702</v>
      </c>
      <c r="M68" s="17"/>
      <c r="N68" s="17">
        <v>0.27454186199834901</v>
      </c>
      <c r="O68" s="17">
        <v>0.29470287930600397</v>
      </c>
      <c r="P68" s="17">
        <v>0.30288598949793899</v>
      </c>
      <c r="Q68" s="17">
        <v>0.355486050896619</v>
      </c>
      <c r="R68" s="17"/>
      <c r="S68" s="17">
        <v>0.317559063893676</v>
      </c>
      <c r="T68" s="17">
        <v>0.29106354650383098</v>
      </c>
      <c r="U68" s="17">
        <v>0.33325069258540002</v>
      </c>
      <c r="V68" s="17">
        <v>0.30449842915630099</v>
      </c>
      <c r="W68" s="17">
        <v>0.32371796166793598</v>
      </c>
      <c r="X68" s="17">
        <v>0.2523462400159</v>
      </c>
      <c r="Y68" s="17">
        <v>0.31618085310216698</v>
      </c>
      <c r="Z68" s="17">
        <v>0.376671263161795</v>
      </c>
      <c r="AA68" s="17">
        <v>0.27882960576336302</v>
      </c>
      <c r="AB68" s="17">
        <v>0.32461821120082102</v>
      </c>
      <c r="AC68" s="17">
        <v>0.35368559494558699</v>
      </c>
      <c r="AD68" s="17">
        <v>0.19882388280386701</v>
      </c>
      <c r="AE68" s="17"/>
      <c r="AF68" s="17">
        <v>0.30909249490434598</v>
      </c>
      <c r="AG68" s="17">
        <v>0.312971436984611</v>
      </c>
      <c r="AH68" s="17">
        <v>0.27275274803205901</v>
      </c>
      <c r="AI68" s="17"/>
      <c r="AJ68" s="17">
        <v>0.30138329503227401</v>
      </c>
      <c r="AK68" s="17">
        <v>0.31024366124311697</v>
      </c>
      <c r="AL68" s="17">
        <v>0.35334601466670501</v>
      </c>
      <c r="AM68" s="17">
        <v>0.21648728561710301</v>
      </c>
      <c r="AN68" s="17">
        <v>0.29931600889432702</v>
      </c>
    </row>
    <row r="69" spans="2:40" x14ac:dyDescent="0.25">
      <c r="B69" t="s">
        <v>93</v>
      </c>
      <c r="C69" s="17">
        <v>0.25503809475154898</v>
      </c>
      <c r="D69" s="17">
        <v>0.27030101544679003</v>
      </c>
      <c r="E69" s="17">
        <v>0.24023582109868799</v>
      </c>
      <c r="F69" s="17"/>
      <c r="G69" s="17">
        <v>0.21021223425301999</v>
      </c>
      <c r="H69" s="17">
        <v>0.28180219235258003</v>
      </c>
      <c r="I69" s="17">
        <v>0.27186172029211297</v>
      </c>
      <c r="J69" s="17">
        <v>0.21907030893386201</v>
      </c>
      <c r="K69" s="17">
        <v>0.26193769274815598</v>
      </c>
      <c r="L69" s="17">
        <v>0.27410635827947999</v>
      </c>
      <c r="M69" s="17"/>
      <c r="N69" s="17">
        <v>0.25227314629210901</v>
      </c>
      <c r="O69" s="17">
        <v>0.29535854905722297</v>
      </c>
      <c r="P69" s="17">
        <v>0.253355569265655</v>
      </c>
      <c r="Q69" s="17">
        <v>0.21884315850855601</v>
      </c>
      <c r="R69" s="17"/>
      <c r="S69" s="17">
        <v>0.20675808278763499</v>
      </c>
      <c r="T69" s="17">
        <v>0.29372908719680302</v>
      </c>
      <c r="U69" s="17">
        <v>0.22177114291147701</v>
      </c>
      <c r="V69" s="17">
        <v>0.239121342231046</v>
      </c>
      <c r="W69" s="17">
        <v>0.30370892480815798</v>
      </c>
      <c r="X69" s="17">
        <v>0.212843914284779</v>
      </c>
      <c r="Y69" s="17">
        <v>0.29020620985993001</v>
      </c>
      <c r="Z69" s="17">
        <v>0.226930235451339</v>
      </c>
      <c r="AA69" s="17">
        <v>0.269632064244545</v>
      </c>
      <c r="AB69" s="17">
        <v>0.30699363851012801</v>
      </c>
      <c r="AC69" s="17">
        <v>0.23502124212890799</v>
      </c>
      <c r="AD69" s="17">
        <v>0.229277706111955</v>
      </c>
      <c r="AE69" s="17"/>
      <c r="AF69" s="17">
        <v>0.272928013593083</v>
      </c>
      <c r="AG69" s="17">
        <v>0.25050053335048</v>
      </c>
      <c r="AH69" s="17">
        <v>0.24471804656975499</v>
      </c>
      <c r="AI69" s="17"/>
      <c r="AJ69" s="17">
        <v>0.24892517372440501</v>
      </c>
      <c r="AK69" s="17">
        <v>0.27517432390938901</v>
      </c>
      <c r="AL69" s="17">
        <v>0.26188969424358999</v>
      </c>
      <c r="AM69" s="17">
        <v>0.32514656410659398</v>
      </c>
      <c r="AN69" s="17">
        <v>0.242041438557241</v>
      </c>
    </row>
    <row r="70" spans="2:40" x14ac:dyDescent="0.25">
      <c r="B70" t="s">
        <v>94</v>
      </c>
      <c r="C70" s="17">
        <v>0.179359241937946</v>
      </c>
      <c r="D70" s="17">
        <v>0.17362261267395199</v>
      </c>
      <c r="E70" s="17">
        <v>0.185847784736584</v>
      </c>
      <c r="F70" s="17"/>
      <c r="G70" s="17">
        <v>0.14159306226473301</v>
      </c>
      <c r="H70" s="17">
        <v>0.18674430081920601</v>
      </c>
      <c r="I70" s="17">
        <v>0.22180935255658801</v>
      </c>
      <c r="J70" s="17">
        <v>0.20450854586602901</v>
      </c>
      <c r="K70" s="17">
        <v>0.14103199150884399</v>
      </c>
      <c r="L70" s="17">
        <v>0.169158357586918</v>
      </c>
      <c r="M70" s="17"/>
      <c r="N70" s="17">
        <v>0.19755901832536599</v>
      </c>
      <c r="O70" s="17">
        <v>0.18008998723390099</v>
      </c>
      <c r="P70" s="17">
        <v>0.176711848211001</v>
      </c>
      <c r="Q70" s="17">
        <v>0.159838943573551</v>
      </c>
      <c r="R70" s="17"/>
      <c r="S70" s="17">
        <v>0.137556605238741</v>
      </c>
      <c r="T70" s="17">
        <v>0.15925641974513199</v>
      </c>
      <c r="U70" s="17">
        <v>0.194599474018295</v>
      </c>
      <c r="V70" s="17">
        <v>0.15408497743586</v>
      </c>
      <c r="W70" s="17">
        <v>0.16553358119203301</v>
      </c>
      <c r="X70" s="17">
        <v>0.23017837238446201</v>
      </c>
      <c r="Y70" s="17">
        <v>0.17725328819754099</v>
      </c>
      <c r="Z70" s="17">
        <v>0.234018566884486</v>
      </c>
      <c r="AA70" s="17">
        <v>0.21989578216991301</v>
      </c>
      <c r="AB70" s="17">
        <v>0.16772802944012399</v>
      </c>
      <c r="AC70" s="17">
        <v>0.21831984563694101</v>
      </c>
      <c r="AD70" s="17">
        <v>0.131026369937978</v>
      </c>
      <c r="AE70" s="17"/>
      <c r="AF70" s="17">
        <v>0.18119001246621499</v>
      </c>
      <c r="AG70" s="17">
        <v>0.18572089302115299</v>
      </c>
      <c r="AH70" s="17">
        <v>0.166302017733405</v>
      </c>
      <c r="AI70" s="17"/>
      <c r="AJ70" s="17">
        <v>0.18848746374626399</v>
      </c>
      <c r="AK70" s="17">
        <v>0.18190809174551001</v>
      </c>
      <c r="AL70" s="17">
        <v>0.19121742064589201</v>
      </c>
      <c r="AM70" s="17">
        <v>0.21581344828718399</v>
      </c>
      <c r="AN70" s="17">
        <v>0.14331187046612701</v>
      </c>
    </row>
    <row r="71" spans="2:40" x14ac:dyDescent="0.25">
      <c r="B71" t="s">
        <v>95</v>
      </c>
      <c r="C71" s="17">
        <v>8.2480101837739794E-2</v>
      </c>
      <c r="D71" s="17">
        <v>0.100961640944459</v>
      </c>
      <c r="E71" s="17">
        <v>6.4827979188809504E-2</v>
      </c>
      <c r="F71" s="17"/>
      <c r="G71" s="17">
        <v>9.0952053253363696E-2</v>
      </c>
      <c r="H71" s="17">
        <v>7.3109650490299397E-2</v>
      </c>
      <c r="I71" s="17">
        <v>8.0524945455629396E-2</v>
      </c>
      <c r="J71" s="17">
        <v>8.7011788779829E-2</v>
      </c>
      <c r="K71" s="17">
        <v>7.9994192893676597E-2</v>
      </c>
      <c r="L71" s="17">
        <v>8.40342958032953E-2</v>
      </c>
      <c r="M71" s="17"/>
      <c r="N71" s="17">
        <v>0.107334340485033</v>
      </c>
      <c r="O71" s="17">
        <v>8.5290639472722099E-2</v>
      </c>
      <c r="P71" s="17">
        <v>8.4175680177671006E-2</v>
      </c>
      <c r="Q71" s="17">
        <v>5.0624242182888197E-2</v>
      </c>
      <c r="R71" s="17"/>
      <c r="S71" s="17">
        <v>0.11526333074808801</v>
      </c>
      <c r="T71" s="17">
        <v>7.0779664857632693E-2</v>
      </c>
      <c r="U71" s="17">
        <v>7.5501598135902598E-2</v>
      </c>
      <c r="V71" s="17">
        <v>0.12159185428817799</v>
      </c>
      <c r="W71" s="17">
        <v>3.72329073492767E-2</v>
      </c>
      <c r="X71" s="17">
        <v>9.5728818847438002E-2</v>
      </c>
      <c r="Y71" s="17">
        <v>7.14684631095866E-2</v>
      </c>
      <c r="Z71" s="17">
        <v>4.8173704052813099E-2</v>
      </c>
      <c r="AA71" s="17">
        <v>0.10275176021738799</v>
      </c>
      <c r="AB71" s="17">
        <v>7.0302716019321296E-2</v>
      </c>
      <c r="AC71" s="17">
        <v>3.9664538659171203E-2</v>
      </c>
      <c r="AD71" s="17">
        <v>5.6150215517374501E-2</v>
      </c>
      <c r="AE71" s="17"/>
      <c r="AF71" s="17">
        <v>8.1950558538363999E-2</v>
      </c>
      <c r="AG71" s="17">
        <v>8.7535884136050193E-2</v>
      </c>
      <c r="AH71" s="17">
        <v>7.2250904584537604E-2</v>
      </c>
      <c r="AI71" s="17"/>
      <c r="AJ71" s="17">
        <v>0.10566190903837</v>
      </c>
      <c r="AK71" s="17">
        <v>6.5153758812907095E-2</v>
      </c>
      <c r="AL71" s="17">
        <v>7.4812029347611497E-2</v>
      </c>
      <c r="AM71" s="17">
        <v>2.5544718147902101E-2</v>
      </c>
      <c r="AN71" s="17">
        <v>8.0817651153171494E-2</v>
      </c>
    </row>
    <row r="72" spans="2:40" x14ac:dyDescent="0.25">
      <c r="B72" t="s">
        <v>96</v>
      </c>
      <c r="C72" s="17">
        <v>3.1550347389858298E-2</v>
      </c>
      <c r="D72" s="17">
        <v>3.2742965055200399E-2</v>
      </c>
      <c r="E72" s="17">
        <v>3.05404155696897E-2</v>
      </c>
      <c r="F72" s="17"/>
      <c r="G72" s="17">
        <v>4.7256311404548001E-2</v>
      </c>
      <c r="H72" s="17">
        <v>2.3584197904870999E-2</v>
      </c>
      <c r="I72" s="17">
        <v>1.47094529239764E-2</v>
      </c>
      <c r="J72" s="17">
        <v>2.92685412823839E-2</v>
      </c>
      <c r="K72" s="17">
        <v>4.7601093409424498E-2</v>
      </c>
      <c r="L72" s="17">
        <v>3.2367503785015898E-2</v>
      </c>
      <c r="M72" s="17"/>
      <c r="N72" s="17">
        <v>4.2408665077639102E-2</v>
      </c>
      <c r="O72" s="17">
        <v>2.6129917265494899E-2</v>
      </c>
      <c r="P72" s="17">
        <v>3.6978499962474397E-2</v>
      </c>
      <c r="Q72" s="17">
        <v>2.1145429806012202E-2</v>
      </c>
      <c r="R72" s="17"/>
      <c r="S72" s="17">
        <v>4.6071137271624499E-2</v>
      </c>
      <c r="T72" s="17">
        <v>3.6104380209526298E-2</v>
      </c>
      <c r="U72" s="17">
        <v>1.7284756567284301E-2</v>
      </c>
      <c r="V72" s="17">
        <v>2.7040488279389801E-2</v>
      </c>
      <c r="W72" s="17">
        <v>2.2504715585872401E-2</v>
      </c>
      <c r="X72" s="17">
        <v>3.6686424455100702E-2</v>
      </c>
      <c r="Y72" s="17">
        <v>5.5785044496957396E-3</v>
      </c>
      <c r="Z72" s="17">
        <v>4.2612214325997398E-2</v>
      </c>
      <c r="AA72" s="17">
        <v>3.9734217817773802E-2</v>
      </c>
      <c r="AB72" s="17">
        <v>1.9798317989111601E-2</v>
      </c>
      <c r="AC72" s="17">
        <v>5.5573029380083003E-2</v>
      </c>
      <c r="AD72" s="17">
        <v>2.0940738865785201E-2</v>
      </c>
      <c r="AE72" s="17"/>
      <c r="AF72" s="17">
        <v>3.1481729842302499E-2</v>
      </c>
      <c r="AG72" s="17">
        <v>3.1885680904481802E-2</v>
      </c>
      <c r="AH72" s="17">
        <v>2.3648839434375901E-2</v>
      </c>
      <c r="AI72" s="17"/>
      <c r="AJ72" s="17">
        <v>4.0183428465570901E-2</v>
      </c>
      <c r="AK72" s="17">
        <v>3.3416296917927801E-2</v>
      </c>
      <c r="AL72" s="17">
        <v>3.9919670060526997E-2</v>
      </c>
      <c r="AM72" s="17">
        <v>2.7161862258614701E-2</v>
      </c>
      <c r="AN72" s="17">
        <v>1.36775226181711E-2</v>
      </c>
    </row>
    <row r="73" spans="2:40" x14ac:dyDescent="0.25">
      <c r="B73" t="s">
        <v>97</v>
      </c>
      <c r="C73" s="17">
        <v>1.7929865102087699E-2</v>
      </c>
      <c r="D73" s="17">
        <v>2.4395527560991399E-2</v>
      </c>
      <c r="E73" s="17">
        <v>1.0716567910325501E-2</v>
      </c>
      <c r="F73" s="17"/>
      <c r="G73" s="17">
        <v>1.1675234589332799E-2</v>
      </c>
      <c r="H73" s="17">
        <v>8.47382945576396E-3</v>
      </c>
      <c r="I73" s="17">
        <v>2.74506935037683E-2</v>
      </c>
      <c r="J73" s="17">
        <v>1.9828889869041001E-2</v>
      </c>
      <c r="K73" s="17">
        <v>1.19864624847881E-2</v>
      </c>
      <c r="L73" s="17">
        <v>2.44833087924788E-2</v>
      </c>
      <c r="M73" s="17"/>
      <c r="N73" s="17">
        <v>3.1407682940963202E-2</v>
      </c>
      <c r="O73" s="17">
        <v>9.5081689039293003E-3</v>
      </c>
      <c r="P73" s="17">
        <v>1.9681577902103699E-2</v>
      </c>
      <c r="Q73" s="17">
        <v>1.0856574224232101E-2</v>
      </c>
      <c r="R73" s="17"/>
      <c r="S73" s="17">
        <v>2.2187400702341899E-2</v>
      </c>
      <c r="T73" s="17">
        <v>1.7294012467796601E-2</v>
      </c>
      <c r="U73" s="17">
        <v>9.7878736915918592E-3</v>
      </c>
      <c r="V73" s="17">
        <v>1.7979953295780698E-2</v>
      </c>
      <c r="W73" s="17">
        <v>1.39456289792824E-2</v>
      </c>
      <c r="X73" s="17">
        <v>2.99193593400621E-2</v>
      </c>
      <c r="Y73" s="17">
        <v>1.7289877373982802E-2</v>
      </c>
      <c r="Z73" s="17">
        <v>0</v>
      </c>
      <c r="AA73" s="17">
        <v>2.04586724770272E-2</v>
      </c>
      <c r="AB73" s="17">
        <v>2.0502049541972302E-2</v>
      </c>
      <c r="AC73" s="17">
        <v>2.0394017654510099E-2</v>
      </c>
      <c r="AD73" s="17">
        <v>0</v>
      </c>
      <c r="AE73" s="17"/>
      <c r="AF73" s="17">
        <v>1.7489509267220801E-2</v>
      </c>
      <c r="AG73" s="17">
        <v>1.99197639652808E-2</v>
      </c>
      <c r="AH73" s="17">
        <v>1.75864464671035E-2</v>
      </c>
      <c r="AI73" s="17"/>
      <c r="AJ73" s="17">
        <v>2.28813378852953E-2</v>
      </c>
      <c r="AK73" s="17">
        <v>1.11904524497332E-2</v>
      </c>
      <c r="AL73" s="17">
        <v>2.37604073614365E-2</v>
      </c>
      <c r="AM73" s="17">
        <v>2.70907333451154E-2</v>
      </c>
      <c r="AN73" s="17">
        <v>1.35914275675998E-2</v>
      </c>
    </row>
    <row r="74" spans="2:40" x14ac:dyDescent="0.25">
      <c r="B74" t="s">
        <v>64</v>
      </c>
      <c r="C74" s="17">
        <v>6.1477930388703299E-2</v>
      </c>
      <c r="D74" s="17">
        <v>4.9717025873197498E-2</v>
      </c>
      <c r="E74" s="17">
        <v>7.1519052499000299E-2</v>
      </c>
      <c r="F74" s="17"/>
      <c r="G74" s="17">
        <v>0.12922445742892399</v>
      </c>
      <c r="H74" s="17">
        <v>6.2896222717192293E-2</v>
      </c>
      <c r="I74" s="17">
        <v>5.6035614391780203E-2</v>
      </c>
      <c r="J74" s="17">
        <v>5.2106032017491699E-2</v>
      </c>
      <c r="K74" s="17">
        <v>4.6766674497292701E-2</v>
      </c>
      <c r="L74" s="17">
        <v>3.71421392691305E-2</v>
      </c>
      <c r="M74" s="17"/>
      <c r="N74" s="17">
        <v>4.2123630414453099E-2</v>
      </c>
      <c r="O74" s="17">
        <v>5.4670716395488997E-2</v>
      </c>
      <c r="P74" s="17">
        <v>5.4424047188090102E-2</v>
      </c>
      <c r="Q74" s="17">
        <v>9.4555331655762895E-2</v>
      </c>
      <c r="R74" s="17"/>
      <c r="S74" s="17">
        <v>6.48157917014449E-2</v>
      </c>
      <c r="T74" s="17">
        <v>5.2969388234562799E-2</v>
      </c>
      <c r="U74" s="17">
        <v>8.4272052071557205E-2</v>
      </c>
      <c r="V74" s="17">
        <v>8.0519283704674705E-2</v>
      </c>
      <c r="W74" s="17">
        <v>7.2720243112180297E-2</v>
      </c>
      <c r="X74" s="17">
        <v>9.25172773836275E-2</v>
      </c>
      <c r="Y74" s="17">
        <v>5.8566292511052602E-2</v>
      </c>
      <c r="Z74" s="17">
        <v>2.3453351467283501E-2</v>
      </c>
      <c r="AA74" s="17">
        <v>4.8405765191165399E-2</v>
      </c>
      <c r="AB74" s="17">
        <v>4.6256551769062799E-2</v>
      </c>
      <c r="AC74" s="17">
        <v>2.1313685022955501E-2</v>
      </c>
      <c r="AD74" s="17">
        <v>6.4489362370742903E-2</v>
      </c>
      <c r="AE74" s="17"/>
      <c r="AF74" s="17">
        <v>4.1750086382458203E-2</v>
      </c>
      <c r="AG74" s="17">
        <v>4.3835366934320899E-2</v>
      </c>
      <c r="AH74" s="17">
        <v>0.115724966014118</v>
      </c>
      <c r="AI74" s="17"/>
      <c r="AJ74" s="17">
        <v>4.1463767744596598E-2</v>
      </c>
      <c r="AK74" s="17">
        <v>5.8462455288929599E-2</v>
      </c>
      <c r="AL74" s="17">
        <v>2.5544755056284601E-2</v>
      </c>
      <c r="AM74" s="17">
        <v>0.111394482389909</v>
      </c>
      <c r="AN74" s="17">
        <v>7.9667927714208997E-2</v>
      </c>
    </row>
    <row r="75" spans="2:40" x14ac:dyDescent="0.25">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row>
    <row r="76" spans="2:40" x14ac:dyDescent="0.25">
      <c r="B76" s="6" t="s">
        <v>107</v>
      </c>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row>
    <row r="77" spans="2:40" x14ac:dyDescent="0.25">
      <c r="B77" s="24" t="s">
        <v>66</v>
      </c>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row>
    <row r="78" spans="2:40" x14ac:dyDescent="0.25">
      <c r="B78" t="s">
        <v>99</v>
      </c>
      <c r="C78" s="17">
        <v>0.150936218433814</v>
      </c>
      <c r="D78" s="17">
        <v>0.19916931278528899</v>
      </c>
      <c r="E78" s="17">
        <v>0.10455097871427201</v>
      </c>
      <c r="F78" s="17"/>
      <c r="G78" s="17">
        <v>9.2967072597044495E-2</v>
      </c>
      <c r="H78" s="17">
        <v>0.12855064607442501</v>
      </c>
      <c r="I78" s="17">
        <v>0.145929935675841</v>
      </c>
      <c r="J78" s="17">
        <v>0.14177446904274901</v>
      </c>
      <c r="K78" s="17">
        <v>0.13735154256593199</v>
      </c>
      <c r="L78" s="17">
        <v>0.22853536895586399</v>
      </c>
      <c r="M78" s="17"/>
      <c r="N78" s="17">
        <v>0.20142438736857901</v>
      </c>
      <c r="O78" s="17">
        <v>0.12736264169893199</v>
      </c>
      <c r="P78" s="17">
        <v>0.14358027465055001</v>
      </c>
      <c r="Q78" s="17">
        <v>0.125665245852284</v>
      </c>
      <c r="R78" s="17"/>
      <c r="S78" s="17">
        <v>0.14514681277698299</v>
      </c>
      <c r="T78" s="17">
        <v>0.14060354707831399</v>
      </c>
      <c r="U78" s="17">
        <v>0.14422494292361801</v>
      </c>
      <c r="V78" s="17">
        <v>0.161645687286463</v>
      </c>
      <c r="W78" s="17">
        <v>0.20230069688635099</v>
      </c>
      <c r="X78" s="17">
        <v>0.11159024180617801</v>
      </c>
      <c r="Y78" s="17">
        <v>0.130604983173297</v>
      </c>
      <c r="Z78" s="17">
        <v>0.15601633088118999</v>
      </c>
      <c r="AA78" s="17">
        <v>0.17920780616873899</v>
      </c>
      <c r="AB78" s="17">
        <v>0.156860006132541</v>
      </c>
      <c r="AC78" s="17">
        <v>0.15955217053475901</v>
      </c>
      <c r="AD78" s="17">
        <v>0.11816186748653799</v>
      </c>
      <c r="AE78" s="17"/>
      <c r="AF78" s="17">
        <v>0.14160162439210799</v>
      </c>
      <c r="AG78" s="17">
        <v>0.174143557888256</v>
      </c>
      <c r="AH78" s="17">
        <v>0.10913195314007</v>
      </c>
      <c r="AI78" s="17"/>
      <c r="AJ78" s="17">
        <v>0.20187700663599101</v>
      </c>
      <c r="AK78" s="17">
        <v>0.1190034278355</v>
      </c>
      <c r="AL78" s="17">
        <v>0.15190172296684001</v>
      </c>
      <c r="AM78" s="17">
        <v>9.0572035611959395E-2</v>
      </c>
      <c r="AN78" s="17">
        <v>9.80963676907224E-2</v>
      </c>
    </row>
    <row r="79" spans="2:40" x14ac:dyDescent="0.25">
      <c r="B79" t="s">
        <v>100</v>
      </c>
      <c r="C79" s="17">
        <v>0.38912297157373898</v>
      </c>
      <c r="D79" s="17">
        <v>0.41827610248033997</v>
      </c>
      <c r="E79" s="17">
        <v>0.36140889799279802</v>
      </c>
      <c r="F79" s="17"/>
      <c r="G79" s="17">
        <v>0.39599832273496299</v>
      </c>
      <c r="H79" s="17">
        <v>0.40964191073898598</v>
      </c>
      <c r="I79" s="17">
        <v>0.318777915585783</v>
      </c>
      <c r="J79" s="17">
        <v>0.36517342951154003</v>
      </c>
      <c r="K79" s="17">
        <v>0.39105766388005703</v>
      </c>
      <c r="L79" s="17">
        <v>0.443486234337862</v>
      </c>
      <c r="M79" s="17"/>
      <c r="N79" s="17">
        <v>0.458085550603202</v>
      </c>
      <c r="O79" s="17">
        <v>0.39400230101053302</v>
      </c>
      <c r="P79" s="17">
        <v>0.39040292022796502</v>
      </c>
      <c r="Q79" s="17">
        <v>0.30816604413757098</v>
      </c>
      <c r="R79" s="17"/>
      <c r="S79" s="17">
        <v>0.40835663629055202</v>
      </c>
      <c r="T79" s="17">
        <v>0.445674773781014</v>
      </c>
      <c r="U79" s="17">
        <v>0.34519098902248202</v>
      </c>
      <c r="V79" s="17">
        <v>0.33660946479503201</v>
      </c>
      <c r="W79" s="17">
        <v>0.37669599313323399</v>
      </c>
      <c r="X79" s="17">
        <v>0.38676302953776198</v>
      </c>
      <c r="Y79" s="17">
        <v>0.43908013355705999</v>
      </c>
      <c r="Z79" s="17">
        <v>0.48153692257414699</v>
      </c>
      <c r="AA79" s="17">
        <v>0.31467132777005102</v>
      </c>
      <c r="AB79" s="17">
        <v>0.40270786712118101</v>
      </c>
      <c r="AC79" s="17">
        <v>0.321700518368987</v>
      </c>
      <c r="AD79" s="17">
        <v>0.45387406143037101</v>
      </c>
      <c r="AE79" s="17"/>
      <c r="AF79" s="17">
        <v>0.38571587017680597</v>
      </c>
      <c r="AG79" s="17">
        <v>0.40000836982544502</v>
      </c>
      <c r="AH79" s="17">
        <v>0.361716666649184</v>
      </c>
      <c r="AI79" s="17"/>
      <c r="AJ79" s="17">
        <v>0.40632299901435298</v>
      </c>
      <c r="AK79" s="17">
        <v>0.37609293725135601</v>
      </c>
      <c r="AL79" s="17">
        <v>0.44076924072462598</v>
      </c>
      <c r="AM79" s="17">
        <v>0.242067831655321</v>
      </c>
      <c r="AN79" s="17">
        <v>0.33201948343211801</v>
      </c>
    </row>
    <row r="80" spans="2:40" x14ac:dyDescent="0.25">
      <c r="B80" t="s">
        <v>101</v>
      </c>
      <c r="C80" s="17">
        <v>0.215398495015069</v>
      </c>
      <c r="D80" s="17">
        <v>0.18828913633770999</v>
      </c>
      <c r="E80" s="17">
        <v>0.24294780955244699</v>
      </c>
      <c r="F80" s="17"/>
      <c r="G80" s="17">
        <v>0.20806912040254899</v>
      </c>
      <c r="H80" s="17">
        <v>0.218281654527199</v>
      </c>
      <c r="I80" s="17">
        <v>0.21528304950434601</v>
      </c>
      <c r="J80" s="17">
        <v>0.224943619255734</v>
      </c>
      <c r="K80" s="17">
        <v>0.27373569503654999</v>
      </c>
      <c r="L80" s="17">
        <v>0.17096524083608</v>
      </c>
      <c r="M80" s="17"/>
      <c r="N80" s="17">
        <v>0.15070639454221699</v>
      </c>
      <c r="O80" s="17">
        <v>0.23130578420995701</v>
      </c>
      <c r="P80" s="17">
        <v>0.19685114047196101</v>
      </c>
      <c r="Q80" s="17">
        <v>0.283727346983976</v>
      </c>
      <c r="R80" s="17"/>
      <c r="S80" s="17">
        <v>0.20460468547230601</v>
      </c>
      <c r="T80" s="17">
        <v>0.221977677739535</v>
      </c>
      <c r="U80" s="17">
        <v>0.27572710093081698</v>
      </c>
      <c r="V80" s="17">
        <v>0.19476062700427399</v>
      </c>
      <c r="W80" s="17">
        <v>0.17348656225753301</v>
      </c>
      <c r="X80" s="17">
        <v>0.221144394801571</v>
      </c>
      <c r="Y80" s="17">
        <v>0.20590276879549901</v>
      </c>
      <c r="Z80" s="17">
        <v>0.20343107311952799</v>
      </c>
      <c r="AA80" s="17">
        <v>0.23508184482628999</v>
      </c>
      <c r="AB80" s="17">
        <v>0.18619685624730201</v>
      </c>
      <c r="AC80" s="17">
        <v>0.22129139962194699</v>
      </c>
      <c r="AD80" s="17">
        <v>0.26610469656146601</v>
      </c>
      <c r="AE80" s="17"/>
      <c r="AF80" s="17">
        <v>0.23503305333543401</v>
      </c>
      <c r="AG80" s="17">
        <v>0.191740258634745</v>
      </c>
      <c r="AH80" s="17">
        <v>0.25004944941231899</v>
      </c>
      <c r="AI80" s="17"/>
      <c r="AJ80" s="17">
        <v>0.19162497735676001</v>
      </c>
      <c r="AK80" s="17">
        <v>0.205693748663757</v>
      </c>
      <c r="AL80" s="17">
        <v>0.18670109995783199</v>
      </c>
      <c r="AM80" s="17">
        <v>0.43449746631307901</v>
      </c>
      <c r="AN80" s="17">
        <v>0.27301370311603401</v>
      </c>
    </row>
    <row r="81" spans="2:40" x14ac:dyDescent="0.25">
      <c r="B81" t="s">
        <v>102</v>
      </c>
      <c r="C81" s="17">
        <v>0.13050748252014099</v>
      </c>
      <c r="D81" s="17">
        <v>0.10154971853483299</v>
      </c>
      <c r="E81" s="17">
        <v>0.15944481426660101</v>
      </c>
      <c r="F81" s="17"/>
      <c r="G81" s="17">
        <v>0.19972235794132101</v>
      </c>
      <c r="H81" s="17">
        <v>0.11473261174138499</v>
      </c>
      <c r="I81" s="17">
        <v>0.147323871022387</v>
      </c>
      <c r="J81" s="17">
        <v>0.12889090579795301</v>
      </c>
      <c r="K81" s="17">
        <v>0.108490043843869</v>
      </c>
      <c r="L81" s="17">
        <v>9.9618220366439997E-2</v>
      </c>
      <c r="M81" s="17"/>
      <c r="N81" s="17">
        <v>0.112128382574334</v>
      </c>
      <c r="O81" s="17">
        <v>0.14368238780161999</v>
      </c>
      <c r="P81" s="17">
        <v>0.14794671281385799</v>
      </c>
      <c r="Q81" s="17">
        <v>0.123140588570227</v>
      </c>
      <c r="R81" s="17"/>
      <c r="S81" s="17">
        <v>0.11653015909202701</v>
      </c>
      <c r="T81" s="17">
        <v>0.101700155324566</v>
      </c>
      <c r="U81" s="17">
        <v>0.12904613033048401</v>
      </c>
      <c r="V81" s="17">
        <v>0.18826530862237301</v>
      </c>
      <c r="W81" s="17">
        <v>0.137980184981847</v>
      </c>
      <c r="X81" s="17">
        <v>0.155597574071064</v>
      </c>
      <c r="Y81" s="17">
        <v>0.118255682948413</v>
      </c>
      <c r="Z81" s="17">
        <v>7.2961077343510997E-2</v>
      </c>
      <c r="AA81" s="17">
        <v>0.156925870435774</v>
      </c>
      <c r="AB81" s="17">
        <v>9.5990044000519498E-2</v>
      </c>
      <c r="AC81" s="17">
        <v>0.18311827699656899</v>
      </c>
      <c r="AD81" s="17">
        <v>8.6269286385018296E-2</v>
      </c>
      <c r="AE81" s="17"/>
      <c r="AF81" s="17">
        <v>0.12674742643369899</v>
      </c>
      <c r="AG81" s="17">
        <v>0.135396576092667</v>
      </c>
      <c r="AH81" s="17">
        <v>0.12314450298227</v>
      </c>
      <c r="AI81" s="17"/>
      <c r="AJ81" s="17">
        <v>0.121770549669255</v>
      </c>
      <c r="AK81" s="17">
        <v>0.16681810172285599</v>
      </c>
      <c r="AL81" s="17">
        <v>9.8143984772731202E-2</v>
      </c>
      <c r="AM81" s="17">
        <v>7.7361454094052304E-2</v>
      </c>
      <c r="AN81" s="17">
        <v>0.147196532432736</v>
      </c>
    </row>
    <row r="82" spans="2:40" x14ac:dyDescent="0.25">
      <c r="B82" t="s">
        <v>103</v>
      </c>
      <c r="C82" s="17">
        <v>9.2924465460800201E-2</v>
      </c>
      <c r="D82" s="17">
        <v>7.4267287055849507E-2</v>
      </c>
      <c r="E82" s="17">
        <v>0.10868451943493999</v>
      </c>
      <c r="F82" s="17"/>
      <c r="G82" s="17">
        <v>5.0422551605321497E-2</v>
      </c>
      <c r="H82" s="17">
        <v>0.111406607739688</v>
      </c>
      <c r="I82" s="17">
        <v>0.145044451446529</v>
      </c>
      <c r="J82" s="17">
        <v>0.114192345731501</v>
      </c>
      <c r="K82" s="17">
        <v>8.0002660598511105E-2</v>
      </c>
      <c r="L82" s="17">
        <v>5.5012820028215101E-2</v>
      </c>
      <c r="M82" s="17"/>
      <c r="N82" s="17">
        <v>6.1743839856826702E-2</v>
      </c>
      <c r="O82" s="17">
        <v>8.3054608765801896E-2</v>
      </c>
      <c r="P82" s="17">
        <v>0.101293953505406</v>
      </c>
      <c r="Q82" s="17">
        <v>0.13071418821059799</v>
      </c>
      <c r="R82" s="17"/>
      <c r="S82" s="17">
        <v>9.5776947397570894E-2</v>
      </c>
      <c r="T82" s="17">
        <v>8.1137053252847202E-2</v>
      </c>
      <c r="U82" s="17">
        <v>7.5599995741395407E-2</v>
      </c>
      <c r="V82" s="17">
        <v>0.100236787788731</v>
      </c>
      <c r="W82" s="17">
        <v>7.1547156290659997E-2</v>
      </c>
      <c r="X82" s="17">
        <v>9.4675778967525104E-2</v>
      </c>
      <c r="Y82" s="17">
        <v>9.3522748508208298E-2</v>
      </c>
      <c r="Z82" s="17">
        <v>8.6054596081623705E-2</v>
      </c>
      <c r="AA82" s="17">
        <v>8.8672575577248905E-2</v>
      </c>
      <c r="AB82" s="17">
        <v>0.14139630541364701</v>
      </c>
      <c r="AC82" s="17">
        <v>9.3990510821527498E-2</v>
      </c>
      <c r="AD82" s="17">
        <v>7.5590088136606795E-2</v>
      </c>
      <c r="AE82" s="17"/>
      <c r="AF82" s="17">
        <v>9.3956245624162604E-2</v>
      </c>
      <c r="AG82" s="17">
        <v>8.5969952923883902E-2</v>
      </c>
      <c r="AH82" s="17">
        <v>0.13522663168947799</v>
      </c>
      <c r="AI82" s="17"/>
      <c r="AJ82" s="17">
        <v>6.6306704293411803E-2</v>
      </c>
      <c r="AK82" s="17">
        <v>0.10725846552905199</v>
      </c>
      <c r="AL82" s="17">
        <v>9.1979982317764594E-2</v>
      </c>
      <c r="AM82" s="17">
        <v>0.122939466845784</v>
      </c>
      <c r="AN82" s="17">
        <v>0.13974154705341099</v>
      </c>
    </row>
    <row r="83" spans="2:40" x14ac:dyDescent="0.25">
      <c r="B83" t="s">
        <v>64</v>
      </c>
      <c r="C83" s="17">
        <v>2.1110366996436598E-2</v>
      </c>
      <c r="D83" s="17">
        <v>1.8448442805979199E-2</v>
      </c>
      <c r="E83" s="17">
        <v>2.2962980038942302E-2</v>
      </c>
      <c r="F83" s="17"/>
      <c r="G83" s="17">
        <v>5.2820574718801E-2</v>
      </c>
      <c r="H83" s="17">
        <v>1.73865691783179E-2</v>
      </c>
      <c r="I83" s="17">
        <v>2.7640776765114301E-2</v>
      </c>
      <c r="J83" s="17">
        <v>2.5025230660522101E-2</v>
      </c>
      <c r="K83" s="17">
        <v>9.36239407508117E-3</v>
      </c>
      <c r="L83" s="17">
        <v>2.38211547553911E-3</v>
      </c>
      <c r="M83" s="17"/>
      <c r="N83" s="17">
        <v>1.5911445054841499E-2</v>
      </c>
      <c r="O83" s="17">
        <v>2.0592276513156101E-2</v>
      </c>
      <c r="P83" s="17">
        <v>1.99249983302596E-2</v>
      </c>
      <c r="Q83" s="17">
        <v>2.85865862453435E-2</v>
      </c>
      <c r="R83" s="17"/>
      <c r="S83" s="17">
        <v>2.9584758970561498E-2</v>
      </c>
      <c r="T83" s="17">
        <v>8.9067928237244898E-3</v>
      </c>
      <c r="U83" s="17">
        <v>3.02108410512027E-2</v>
      </c>
      <c r="V83" s="17">
        <v>1.84821245031286E-2</v>
      </c>
      <c r="W83" s="17">
        <v>3.7989406450375698E-2</v>
      </c>
      <c r="X83" s="17">
        <v>3.0228980815899999E-2</v>
      </c>
      <c r="Y83" s="17">
        <v>1.2633683017521E-2</v>
      </c>
      <c r="Z83" s="17">
        <v>0</v>
      </c>
      <c r="AA83" s="17">
        <v>2.54405752218968E-2</v>
      </c>
      <c r="AB83" s="17">
        <v>1.6848921084810401E-2</v>
      </c>
      <c r="AC83" s="17">
        <v>2.03471236562109E-2</v>
      </c>
      <c r="AD83" s="17">
        <v>0</v>
      </c>
      <c r="AE83" s="17"/>
      <c r="AF83" s="17">
        <v>1.6945780037789401E-2</v>
      </c>
      <c r="AG83" s="17">
        <v>1.27412846350033E-2</v>
      </c>
      <c r="AH83" s="17">
        <v>2.0730796126679E-2</v>
      </c>
      <c r="AI83" s="17"/>
      <c r="AJ83" s="17">
        <v>1.2097763030229899E-2</v>
      </c>
      <c r="AK83" s="17">
        <v>2.5133318997478601E-2</v>
      </c>
      <c r="AL83" s="17">
        <v>3.05039692602069E-2</v>
      </c>
      <c r="AM83" s="17">
        <v>3.2561745479803901E-2</v>
      </c>
      <c r="AN83" s="17">
        <v>9.9323662749788693E-3</v>
      </c>
    </row>
    <row r="84" spans="2:40" x14ac:dyDescent="0.25">
      <c r="B84" t="s">
        <v>104</v>
      </c>
      <c r="C84" s="17">
        <v>0.54005919000755298</v>
      </c>
      <c r="D84" s="17">
        <v>0.61744541526562802</v>
      </c>
      <c r="E84" s="17">
        <v>0.46595987670706901</v>
      </c>
      <c r="F84" s="17"/>
      <c r="G84" s="17">
        <v>0.488965395332007</v>
      </c>
      <c r="H84" s="17">
        <v>0.53819255681341105</v>
      </c>
      <c r="I84" s="17">
        <v>0.46470785126162401</v>
      </c>
      <c r="J84" s="17">
        <v>0.50694789855429001</v>
      </c>
      <c r="K84" s="17">
        <v>0.52840920644598899</v>
      </c>
      <c r="L84" s="17">
        <v>0.67202160329372596</v>
      </c>
      <c r="M84" s="17"/>
      <c r="N84" s="17">
        <v>0.65950993797178104</v>
      </c>
      <c r="O84" s="17">
        <v>0.52136494270946498</v>
      </c>
      <c r="P84" s="17">
        <v>0.53398319487851598</v>
      </c>
      <c r="Q84" s="17">
        <v>0.43383128998985498</v>
      </c>
      <c r="R84" s="17"/>
      <c r="S84" s="17">
        <v>0.55350344906753501</v>
      </c>
      <c r="T84" s="17">
        <v>0.58627832085932796</v>
      </c>
      <c r="U84" s="17">
        <v>0.4894159319461</v>
      </c>
      <c r="V84" s="17">
        <v>0.49825515208149401</v>
      </c>
      <c r="W84" s="17">
        <v>0.57899669001958498</v>
      </c>
      <c r="X84" s="17">
        <v>0.49835327134393997</v>
      </c>
      <c r="Y84" s="17">
        <v>0.56968511673035804</v>
      </c>
      <c r="Z84" s="17">
        <v>0.63755325345533798</v>
      </c>
      <c r="AA84" s="17">
        <v>0.49387913393879102</v>
      </c>
      <c r="AB84" s="17">
        <v>0.55956787325372204</v>
      </c>
      <c r="AC84" s="17">
        <v>0.48125268890374601</v>
      </c>
      <c r="AD84" s="17">
        <v>0.57203592891690902</v>
      </c>
      <c r="AE84" s="17"/>
      <c r="AF84" s="17">
        <v>0.52731749456891497</v>
      </c>
      <c r="AG84" s="17">
        <v>0.57415192771370105</v>
      </c>
      <c r="AH84" s="17">
        <v>0.47084861978925402</v>
      </c>
      <c r="AI84" s="17"/>
      <c r="AJ84" s="17">
        <v>0.60820000565034404</v>
      </c>
      <c r="AK84" s="17">
        <v>0.49509636508685501</v>
      </c>
      <c r="AL84" s="17">
        <v>0.59267096369146599</v>
      </c>
      <c r="AM84" s="17">
        <v>0.33263986726728101</v>
      </c>
      <c r="AN84" s="17">
        <v>0.43011585112284101</v>
      </c>
    </row>
    <row r="85" spans="2:40" x14ac:dyDescent="0.25">
      <c r="B85" t="s">
        <v>105</v>
      </c>
      <c r="C85" s="17">
        <v>0.22343194798094099</v>
      </c>
      <c r="D85" s="17">
        <v>0.175817005590683</v>
      </c>
      <c r="E85" s="17">
        <v>0.26812933370154102</v>
      </c>
      <c r="F85" s="17"/>
      <c r="G85" s="17">
        <v>0.25014490954664298</v>
      </c>
      <c r="H85" s="17">
        <v>0.22613921948107299</v>
      </c>
      <c r="I85" s="17">
        <v>0.29236832246891598</v>
      </c>
      <c r="J85" s="17">
        <v>0.24308325152945401</v>
      </c>
      <c r="K85" s="17">
        <v>0.18849270444238</v>
      </c>
      <c r="L85" s="17">
        <v>0.154631040394655</v>
      </c>
      <c r="M85" s="17"/>
      <c r="N85" s="17">
        <v>0.17387222243116099</v>
      </c>
      <c r="O85" s="17">
        <v>0.226736996567421</v>
      </c>
      <c r="P85" s="17">
        <v>0.249240666319264</v>
      </c>
      <c r="Q85" s="17">
        <v>0.25385477678082502</v>
      </c>
      <c r="R85" s="17"/>
      <c r="S85" s="17">
        <v>0.212307106489598</v>
      </c>
      <c r="T85" s="17">
        <v>0.18283720857741301</v>
      </c>
      <c r="U85" s="17">
        <v>0.20464612607188001</v>
      </c>
      <c r="V85" s="17">
        <v>0.28850209641110303</v>
      </c>
      <c r="W85" s="17">
        <v>0.209527341272507</v>
      </c>
      <c r="X85" s="17">
        <v>0.250273353038589</v>
      </c>
      <c r="Y85" s="17">
        <v>0.21177843145662201</v>
      </c>
      <c r="Z85" s="17">
        <v>0.15901567342513501</v>
      </c>
      <c r="AA85" s="17">
        <v>0.245598446013023</v>
      </c>
      <c r="AB85" s="17">
        <v>0.237386349414166</v>
      </c>
      <c r="AC85" s="17">
        <v>0.277108787818097</v>
      </c>
      <c r="AD85" s="17">
        <v>0.16185937452162499</v>
      </c>
      <c r="AE85" s="17"/>
      <c r="AF85" s="17">
        <v>0.22070367205786101</v>
      </c>
      <c r="AG85" s="17">
        <v>0.22136652901655099</v>
      </c>
      <c r="AH85" s="17">
        <v>0.25837113467174799</v>
      </c>
      <c r="AI85" s="17"/>
      <c r="AJ85" s="17">
        <v>0.188077253962667</v>
      </c>
      <c r="AK85" s="17">
        <v>0.27407656725190899</v>
      </c>
      <c r="AL85" s="17">
        <v>0.190123967090496</v>
      </c>
      <c r="AM85" s="17">
        <v>0.20030092093983701</v>
      </c>
      <c r="AN85" s="17">
        <v>0.28693807948614702</v>
      </c>
    </row>
    <row r="86" spans="2:40" x14ac:dyDescent="0.25">
      <c r="B86" t="s">
        <v>106</v>
      </c>
      <c r="C86" s="17">
        <v>0.31662724202661102</v>
      </c>
      <c r="D86" s="17">
        <v>0.44162840967494599</v>
      </c>
      <c r="E86" s="17">
        <v>0.19783054300552799</v>
      </c>
      <c r="F86" s="17"/>
      <c r="G86" s="17">
        <v>0.23882048578536499</v>
      </c>
      <c r="H86" s="17">
        <v>0.31205333733233798</v>
      </c>
      <c r="I86" s="17">
        <v>0.172339528792707</v>
      </c>
      <c r="J86" s="17">
        <v>0.26386464702483597</v>
      </c>
      <c r="K86" s="17">
        <v>0.33991650200361001</v>
      </c>
      <c r="L86" s="17">
        <v>0.51739056289907104</v>
      </c>
      <c r="M86" s="17"/>
      <c r="N86" s="17">
        <v>0.48563771554062102</v>
      </c>
      <c r="O86" s="17">
        <v>0.29462794614204402</v>
      </c>
      <c r="P86" s="17">
        <v>0.28474252855925197</v>
      </c>
      <c r="Q86" s="17">
        <v>0.17997651320902999</v>
      </c>
      <c r="R86" s="17"/>
      <c r="S86" s="17">
        <v>0.34119634257793702</v>
      </c>
      <c r="T86" s="17">
        <v>0.40344111228191398</v>
      </c>
      <c r="U86" s="17">
        <v>0.28476980587422002</v>
      </c>
      <c r="V86" s="17">
        <v>0.20975305567039099</v>
      </c>
      <c r="W86" s="17">
        <v>0.36946934874707799</v>
      </c>
      <c r="X86" s="17">
        <v>0.248079918305351</v>
      </c>
      <c r="Y86" s="17">
        <v>0.35790668527373598</v>
      </c>
      <c r="Z86" s="17">
        <v>0.47853758003020302</v>
      </c>
      <c r="AA86" s="17">
        <v>0.24828068792576799</v>
      </c>
      <c r="AB86" s="17">
        <v>0.32218152383955501</v>
      </c>
      <c r="AC86" s="17">
        <v>0.204143901085649</v>
      </c>
      <c r="AD86" s="17">
        <v>0.410176554395284</v>
      </c>
      <c r="AE86" s="17"/>
      <c r="AF86" s="17">
        <v>0.30661382251105301</v>
      </c>
      <c r="AG86" s="17">
        <v>0.35278539869714998</v>
      </c>
      <c r="AH86" s="17">
        <v>0.212477485117506</v>
      </c>
      <c r="AI86" s="17"/>
      <c r="AJ86" s="17">
        <v>0.42012275168767699</v>
      </c>
      <c r="AK86" s="17">
        <v>0.22101979783494699</v>
      </c>
      <c r="AL86" s="17">
        <v>0.40254699660096999</v>
      </c>
      <c r="AM86" s="17">
        <v>0.132338946327444</v>
      </c>
      <c r="AN86" s="17">
        <v>0.14317777163669401</v>
      </c>
    </row>
    <row r="87" spans="2:40" x14ac:dyDescent="0.25">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row>
    <row r="88" spans="2:40" x14ac:dyDescent="0.25">
      <c r="B88" s="6" t="s">
        <v>121</v>
      </c>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row>
    <row r="89" spans="2:40" x14ac:dyDescent="0.25">
      <c r="B89" s="24" t="s">
        <v>66</v>
      </c>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row>
    <row r="90" spans="2:40" x14ac:dyDescent="0.25">
      <c r="B90" t="s">
        <v>108</v>
      </c>
      <c r="C90" s="17">
        <v>4.8080026333269799E-3</v>
      </c>
      <c r="D90" s="17">
        <v>5.6102156394093102E-3</v>
      </c>
      <c r="E90" s="17">
        <v>4.0478382023617096E-3</v>
      </c>
      <c r="F90" s="17"/>
      <c r="G90" s="17">
        <v>1.44133053721498E-2</v>
      </c>
      <c r="H90" s="17">
        <v>3.1919606176118499E-3</v>
      </c>
      <c r="I90" s="17">
        <v>6.3052235936671896E-3</v>
      </c>
      <c r="J90" s="17">
        <v>6.9328407560594997E-3</v>
      </c>
      <c r="K90" s="17">
        <v>0</v>
      </c>
      <c r="L90" s="17">
        <v>0</v>
      </c>
      <c r="M90" s="17"/>
      <c r="N90" s="17">
        <v>2.1664955768780302E-3</v>
      </c>
      <c r="O90" s="17">
        <v>0</v>
      </c>
      <c r="P90" s="17">
        <v>5.4541305847807704E-3</v>
      </c>
      <c r="Q90" s="17">
        <v>1.21441346678776E-2</v>
      </c>
      <c r="R90" s="17"/>
      <c r="S90" s="17">
        <v>8.4941998582498002E-3</v>
      </c>
      <c r="T90" s="17">
        <v>0</v>
      </c>
      <c r="U90" s="17">
        <v>1.40682775804538E-2</v>
      </c>
      <c r="V90" s="17">
        <v>6.7240346265282297E-3</v>
      </c>
      <c r="W90" s="17">
        <v>0</v>
      </c>
      <c r="X90" s="17">
        <v>0</v>
      </c>
      <c r="Y90" s="17">
        <v>6.2694298989261401E-3</v>
      </c>
      <c r="Z90" s="17">
        <v>0</v>
      </c>
      <c r="AA90" s="17">
        <v>8.14083631551781E-3</v>
      </c>
      <c r="AB90" s="17">
        <v>5.4612796664510197E-3</v>
      </c>
      <c r="AC90" s="17">
        <v>0</v>
      </c>
      <c r="AD90" s="17">
        <v>0</v>
      </c>
      <c r="AE90" s="17"/>
      <c r="AF90" s="17">
        <v>1.4132461123922801E-3</v>
      </c>
      <c r="AG90" s="17">
        <v>6.4612943577485697E-3</v>
      </c>
      <c r="AH90" s="17">
        <v>3.8699240561248598E-3</v>
      </c>
      <c r="AI90" s="17"/>
      <c r="AJ90" s="17">
        <v>3.0604820953991298E-3</v>
      </c>
      <c r="AK90" s="17">
        <v>7.4212604400810704E-3</v>
      </c>
      <c r="AL90" s="17">
        <v>7.3093070387301798E-3</v>
      </c>
      <c r="AM90" s="17">
        <v>0</v>
      </c>
      <c r="AN90" s="17">
        <v>4.0839990743025203E-3</v>
      </c>
    </row>
    <row r="91" spans="2:40" x14ac:dyDescent="0.25">
      <c r="B91" t="s">
        <v>109</v>
      </c>
      <c r="C91" s="17">
        <v>1.29303087080177E-2</v>
      </c>
      <c r="D91" s="17">
        <v>1.15156142434785E-2</v>
      </c>
      <c r="E91" s="17">
        <v>1.43762838246359E-2</v>
      </c>
      <c r="F91" s="17"/>
      <c r="G91" s="17">
        <v>3.4749524341907798E-2</v>
      </c>
      <c r="H91" s="17">
        <v>2.6651856856876901E-2</v>
      </c>
      <c r="I91" s="17">
        <v>3.2228071314764901E-3</v>
      </c>
      <c r="J91" s="17">
        <v>4.0229203172600803E-3</v>
      </c>
      <c r="K91" s="17">
        <v>3.9771363857883102E-3</v>
      </c>
      <c r="L91" s="17">
        <v>8.4248700739137095E-3</v>
      </c>
      <c r="M91" s="17"/>
      <c r="N91" s="17">
        <v>8.2384382103529302E-3</v>
      </c>
      <c r="O91" s="17">
        <v>1.4978399685507E-2</v>
      </c>
      <c r="P91" s="17">
        <v>2.0995973369394402E-2</v>
      </c>
      <c r="Q91" s="17">
        <v>7.1414274123510696E-3</v>
      </c>
      <c r="R91" s="17"/>
      <c r="S91" s="17">
        <v>3.1057980930781801E-2</v>
      </c>
      <c r="T91" s="17">
        <v>1.5040748182018801E-2</v>
      </c>
      <c r="U91" s="17">
        <v>6.2086150948045199E-3</v>
      </c>
      <c r="V91" s="17">
        <v>1.1050354017591101E-2</v>
      </c>
      <c r="W91" s="17">
        <v>1.3896836172527099E-2</v>
      </c>
      <c r="X91" s="17">
        <v>2.5092063761583801E-2</v>
      </c>
      <c r="Y91" s="17">
        <v>0</v>
      </c>
      <c r="Z91" s="17">
        <v>0</v>
      </c>
      <c r="AA91" s="17">
        <v>1.7280475649703399E-2</v>
      </c>
      <c r="AB91" s="17">
        <v>0</v>
      </c>
      <c r="AC91" s="17">
        <v>0</v>
      </c>
      <c r="AD91" s="17">
        <v>0</v>
      </c>
      <c r="AE91" s="17"/>
      <c r="AF91" s="17">
        <v>1.16051390760899E-2</v>
      </c>
      <c r="AG91" s="17">
        <v>1.2306278107838201E-2</v>
      </c>
      <c r="AH91" s="17">
        <v>1.3579146912717201E-2</v>
      </c>
      <c r="AI91" s="17"/>
      <c r="AJ91" s="17">
        <v>1.03390610701979E-2</v>
      </c>
      <c r="AK91" s="17">
        <v>1.9205168080886199E-2</v>
      </c>
      <c r="AL91" s="17">
        <v>1.8613648078667701E-2</v>
      </c>
      <c r="AM91" s="17">
        <v>2.64938590750835E-2</v>
      </c>
      <c r="AN91" s="17">
        <v>4.9679302997657996E-3</v>
      </c>
    </row>
    <row r="92" spans="2:40" x14ac:dyDescent="0.25">
      <c r="B92" t="s">
        <v>110</v>
      </c>
      <c r="C92" s="17">
        <v>7.3344932338280003E-2</v>
      </c>
      <c r="D92" s="17">
        <v>9.2668670180884899E-2</v>
      </c>
      <c r="E92" s="17">
        <v>5.4824909831519102E-2</v>
      </c>
      <c r="F92" s="17"/>
      <c r="G92" s="17">
        <v>0.106119508318928</v>
      </c>
      <c r="H92" s="17">
        <v>8.2549506265628098E-2</v>
      </c>
      <c r="I92" s="17">
        <v>6.1299757391620302E-2</v>
      </c>
      <c r="J92" s="17">
        <v>6.1886707266267403E-2</v>
      </c>
      <c r="K92" s="17">
        <v>5.98677478730461E-2</v>
      </c>
      <c r="L92" s="17">
        <v>7.2248976363232104E-2</v>
      </c>
      <c r="M92" s="17"/>
      <c r="N92" s="17">
        <v>7.5613614636546103E-2</v>
      </c>
      <c r="O92" s="17">
        <v>5.9272126410538598E-2</v>
      </c>
      <c r="P92" s="17">
        <v>8.5937182872909607E-2</v>
      </c>
      <c r="Q92" s="17">
        <v>7.5466061433075896E-2</v>
      </c>
      <c r="R92" s="17"/>
      <c r="S92" s="17">
        <v>0.100963709463801</v>
      </c>
      <c r="T92" s="17">
        <v>7.6647732111040895E-2</v>
      </c>
      <c r="U92" s="17">
        <v>3.5570356873956703E-2</v>
      </c>
      <c r="V92" s="17">
        <v>3.5360795240150303E-2</v>
      </c>
      <c r="W92" s="17">
        <v>9.3016220624608903E-2</v>
      </c>
      <c r="X92" s="17">
        <v>8.0661803611867505E-2</v>
      </c>
      <c r="Y92" s="17">
        <v>9.2811639609782004E-2</v>
      </c>
      <c r="Z92" s="17">
        <v>3.4167033182307197E-2</v>
      </c>
      <c r="AA92" s="17">
        <v>9.7705952030806301E-2</v>
      </c>
      <c r="AB92" s="17">
        <v>5.0020704941348998E-2</v>
      </c>
      <c r="AC92" s="17">
        <v>5.5092836417419598E-2</v>
      </c>
      <c r="AD92" s="17">
        <v>8.8136802942267098E-2</v>
      </c>
      <c r="AE92" s="17"/>
      <c r="AF92" s="17">
        <v>5.9453106734015299E-2</v>
      </c>
      <c r="AG92" s="17">
        <v>8.4430254405192598E-2</v>
      </c>
      <c r="AH92" s="17">
        <v>6.8348296388916402E-2</v>
      </c>
      <c r="AI92" s="17"/>
      <c r="AJ92" s="17">
        <v>7.7521621860411893E-2</v>
      </c>
      <c r="AK92" s="17">
        <v>7.3691696771742699E-2</v>
      </c>
      <c r="AL92" s="17">
        <v>0.106002866706842</v>
      </c>
      <c r="AM92" s="17">
        <v>5.4840973770778498E-2</v>
      </c>
      <c r="AN92" s="17">
        <v>4.8295981344031902E-2</v>
      </c>
    </row>
    <row r="93" spans="2:40" x14ac:dyDescent="0.25">
      <c r="B93" t="s">
        <v>111</v>
      </c>
      <c r="C93" s="17">
        <v>0.125290996465697</v>
      </c>
      <c r="D93" s="17">
        <v>0.16556800395611601</v>
      </c>
      <c r="E93" s="17">
        <v>8.6553354029660801E-2</v>
      </c>
      <c r="F93" s="17"/>
      <c r="G93" s="17">
        <v>0.165541612075882</v>
      </c>
      <c r="H93" s="17">
        <v>0.13231390254572001</v>
      </c>
      <c r="I93" s="17">
        <v>0.10158775002859401</v>
      </c>
      <c r="J93" s="17">
        <v>9.0605595622151897E-2</v>
      </c>
      <c r="K93" s="17">
        <v>0.11543246885969601</v>
      </c>
      <c r="L93" s="17">
        <v>0.14702227237339299</v>
      </c>
      <c r="M93" s="17"/>
      <c r="N93" s="17">
        <v>0.150194249831934</v>
      </c>
      <c r="O93" s="17">
        <v>0.123279720672674</v>
      </c>
      <c r="P93" s="17">
        <v>0.142215583637509</v>
      </c>
      <c r="Q93" s="17">
        <v>8.5056952301749797E-2</v>
      </c>
      <c r="R93" s="17"/>
      <c r="S93" s="17">
        <v>0.10862589073345801</v>
      </c>
      <c r="T93" s="17">
        <v>0.16272827298295001</v>
      </c>
      <c r="U93" s="17">
        <v>0.133449922768719</v>
      </c>
      <c r="V93" s="17">
        <v>0.12579278236406699</v>
      </c>
      <c r="W93" s="17">
        <v>8.0662122590182697E-2</v>
      </c>
      <c r="X93" s="17">
        <v>0.11585105721142</v>
      </c>
      <c r="Y93" s="17">
        <v>0.12840606845543601</v>
      </c>
      <c r="Z93" s="17">
        <v>9.3319849185972997E-2</v>
      </c>
      <c r="AA93" s="17">
        <v>0.111779780522829</v>
      </c>
      <c r="AB93" s="17">
        <v>0.145827210638971</v>
      </c>
      <c r="AC93" s="17">
        <v>0.158715149646947</v>
      </c>
      <c r="AD93" s="17">
        <v>0.115913938879719</v>
      </c>
      <c r="AE93" s="17"/>
      <c r="AF93" s="17">
        <v>0.135973576489826</v>
      </c>
      <c r="AG93" s="17">
        <v>0.126945338786668</v>
      </c>
      <c r="AH93" s="17">
        <v>9.1760757858754496E-2</v>
      </c>
      <c r="AI93" s="17"/>
      <c r="AJ93" s="17">
        <v>0.13325387478369799</v>
      </c>
      <c r="AK93" s="17">
        <v>0.116697339465446</v>
      </c>
      <c r="AL93" s="17">
        <v>0.14687055471348701</v>
      </c>
      <c r="AM93" s="17">
        <v>0.21583496278078401</v>
      </c>
      <c r="AN93" s="17">
        <v>7.9310898608125902E-2</v>
      </c>
    </row>
    <row r="94" spans="2:40" x14ac:dyDescent="0.25">
      <c r="B94" t="s">
        <v>112</v>
      </c>
      <c r="C94" s="17">
        <v>0.10833536099289499</v>
      </c>
      <c r="D94" s="17">
        <v>0.13434901709380401</v>
      </c>
      <c r="E94" s="17">
        <v>8.3450936315061605E-2</v>
      </c>
      <c r="F94" s="17"/>
      <c r="G94" s="17">
        <v>0.13116888514863001</v>
      </c>
      <c r="H94" s="17">
        <v>0.103739777124105</v>
      </c>
      <c r="I94" s="17">
        <v>9.4440614838712703E-2</v>
      </c>
      <c r="J94" s="17">
        <v>8.8289214446823902E-2</v>
      </c>
      <c r="K94" s="17">
        <v>0.12810495165195099</v>
      </c>
      <c r="L94" s="17">
        <v>0.111243455268317</v>
      </c>
      <c r="M94" s="17"/>
      <c r="N94" s="17">
        <v>0.127163909257417</v>
      </c>
      <c r="O94" s="17">
        <v>0.123307349212053</v>
      </c>
      <c r="P94" s="17">
        <v>9.54266423105916E-2</v>
      </c>
      <c r="Q94" s="17">
        <v>8.5356161774883796E-2</v>
      </c>
      <c r="R94" s="17"/>
      <c r="S94" s="17">
        <v>0.10946525769809699</v>
      </c>
      <c r="T94" s="17">
        <v>0.14001235458405101</v>
      </c>
      <c r="U94" s="17">
        <v>8.2052333513189205E-2</v>
      </c>
      <c r="V94" s="17">
        <v>8.9057748763424496E-2</v>
      </c>
      <c r="W94" s="17">
        <v>0.165658542380971</v>
      </c>
      <c r="X94" s="17">
        <v>7.3608246891620197E-2</v>
      </c>
      <c r="Y94" s="17">
        <v>8.7664323527701593E-2</v>
      </c>
      <c r="Z94" s="17">
        <v>0.142003455992389</v>
      </c>
      <c r="AA94" s="17">
        <v>0.115343305209215</v>
      </c>
      <c r="AB94" s="17">
        <v>9.3071723029968398E-2</v>
      </c>
      <c r="AC94" s="17">
        <v>7.8571182901480394E-2</v>
      </c>
      <c r="AD94" s="17">
        <v>0.14429770964334701</v>
      </c>
      <c r="AE94" s="17"/>
      <c r="AF94" s="17">
        <v>0.107596433798145</v>
      </c>
      <c r="AG94" s="17">
        <v>0.11763047003598801</v>
      </c>
      <c r="AH94" s="17">
        <v>8.0472601107878697E-2</v>
      </c>
      <c r="AI94" s="17"/>
      <c r="AJ94" s="17">
        <v>0.109584392372008</v>
      </c>
      <c r="AK94" s="17">
        <v>0.109941428054489</v>
      </c>
      <c r="AL94" s="17">
        <v>0.121155189539562</v>
      </c>
      <c r="AM94" s="17">
        <v>9.4709716494928403E-2</v>
      </c>
      <c r="AN94" s="17">
        <v>0.108350930677146</v>
      </c>
    </row>
    <row r="95" spans="2:40" x14ac:dyDescent="0.25">
      <c r="B95" t="s">
        <v>113</v>
      </c>
      <c r="C95" s="17">
        <v>0.101780143055292</v>
      </c>
      <c r="D95" s="17">
        <v>0.115694897537478</v>
      </c>
      <c r="E95" s="17">
        <v>8.8685271107064201E-2</v>
      </c>
      <c r="F95" s="17"/>
      <c r="G95" s="17">
        <v>0.105780184207742</v>
      </c>
      <c r="H95" s="17">
        <v>0.129451028884143</v>
      </c>
      <c r="I95" s="17">
        <v>0.10522308087472799</v>
      </c>
      <c r="J95" s="17">
        <v>0.11201108684969199</v>
      </c>
      <c r="K95" s="17">
        <v>9.74423915630344E-2</v>
      </c>
      <c r="L95" s="17">
        <v>6.8334730220676501E-2</v>
      </c>
      <c r="M95" s="17"/>
      <c r="N95" s="17">
        <v>0.10645238369537501</v>
      </c>
      <c r="O95" s="17">
        <v>0.12197676594971101</v>
      </c>
      <c r="P95" s="17">
        <v>9.62082142238678E-2</v>
      </c>
      <c r="Q95" s="17">
        <v>8.2097989473157898E-2</v>
      </c>
      <c r="R95" s="17"/>
      <c r="S95" s="17">
        <v>0.11517361271903399</v>
      </c>
      <c r="T95" s="17">
        <v>8.2604015390072505E-2</v>
      </c>
      <c r="U95" s="17">
        <v>0.116728241269552</v>
      </c>
      <c r="V95" s="17">
        <v>0.118417553128317</v>
      </c>
      <c r="W95" s="17">
        <v>6.6894829444436199E-2</v>
      </c>
      <c r="X95" s="17">
        <v>0.121828514080125</v>
      </c>
      <c r="Y95" s="17">
        <v>9.9256942619856903E-2</v>
      </c>
      <c r="Z95" s="17">
        <v>0.10909150101826499</v>
      </c>
      <c r="AA95" s="17">
        <v>0.11148255666090701</v>
      </c>
      <c r="AB95" s="17">
        <v>9.3143046908275601E-2</v>
      </c>
      <c r="AC95" s="17">
        <v>8.5469032181347895E-2</v>
      </c>
      <c r="AD95" s="17">
        <v>6.8629902841448501E-2</v>
      </c>
      <c r="AE95" s="17"/>
      <c r="AF95" s="17">
        <v>0.100997207462347</v>
      </c>
      <c r="AG95" s="17">
        <v>9.9995336876363305E-2</v>
      </c>
      <c r="AH95" s="17">
        <v>0.108238482546073</v>
      </c>
      <c r="AI95" s="17"/>
      <c r="AJ95" s="17">
        <v>0.11259898831449699</v>
      </c>
      <c r="AK95" s="17">
        <v>9.4059061001095498E-2</v>
      </c>
      <c r="AL95" s="17">
        <v>0.104855957047524</v>
      </c>
      <c r="AM95" s="17">
        <v>5.1968064228923701E-2</v>
      </c>
      <c r="AN95" s="17">
        <v>8.9874009901806606E-2</v>
      </c>
    </row>
    <row r="96" spans="2:40" x14ac:dyDescent="0.25">
      <c r="B96" t="s">
        <v>114</v>
      </c>
      <c r="C96" s="17">
        <v>7.4489535027241802E-2</v>
      </c>
      <c r="D96" s="17">
        <v>7.0151136140806397E-2</v>
      </c>
      <c r="E96" s="17">
        <v>7.9095419527452193E-2</v>
      </c>
      <c r="F96" s="17"/>
      <c r="G96" s="17">
        <v>9.0780816185867502E-2</v>
      </c>
      <c r="H96" s="17">
        <v>9.4850102348780801E-2</v>
      </c>
      <c r="I96" s="17">
        <v>9.0629305127297694E-2</v>
      </c>
      <c r="J96" s="17">
        <v>6.6369571010908998E-2</v>
      </c>
      <c r="K96" s="17">
        <v>5.0250130005333203E-2</v>
      </c>
      <c r="L96" s="17">
        <v>5.6814370192336199E-2</v>
      </c>
      <c r="M96" s="17"/>
      <c r="N96" s="17">
        <v>8.9552031601125195E-2</v>
      </c>
      <c r="O96" s="17">
        <v>7.26584465484892E-2</v>
      </c>
      <c r="P96" s="17">
        <v>8.7464678268715706E-2</v>
      </c>
      <c r="Q96" s="17">
        <v>4.9797453407042398E-2</v>
      </c>
      <c r="R96" s="17"/>
      <c r="S96" s="17">
        <v>7.2231231247243094E-2</v>
      </c>
      <c r="T96" s="17">
        <v>9.1204541935150402E-2</v>
      </c>
      <c r="U96" s="17">
        <v>6.2342465637842098E-2</v>
      </c>
      <c r="V96" s="17">
        <v>4.7541052669488597E-2</v>
      </c>
      <c r="W96" s="17">
        <v>4.3746576262636901E-2</v>
      </c>
      <c r="X96" s="17">
        <v>6.9798560771154997E-2</v>
      </c>
      <c r="Y96" s="17">
        <v>0.110837054663422</v>
      </c>
      <c r="Z96" s="17">
        <v>0.14744494307655601</v>
      </c>
      <c r="AA96" s="17">
        <v>5.2908394554642503E-2</v>
      </c>
      <c r="AB96" s="17">
        <v>7.6925262165283004E-2</v>
      </c>
      <c r="AC96" s="17">
        <v>5.9532198325421198E-2</v>
      </c>
      <c r="AD96" s="17">
        <v>0.114901927523948</v>
      </c>
      <c r="AE96" s="17"/>
      <c r="AF96" s="17">
        <v>6.7924868383886103E-2</v>
      </c>
      <c r="AG96" s="17">
        <v>8.2531913416694996E-2</v>
      </c>
      <c r="AH96" s="17">
        <v>7.4045550260748896E-2</v>
      </c>
      <c r="AI96" s="17"/>
      <c r="AJ96" s="17">
        <v>6.9014515128677595E-2</v>
      </c>
      <c r="AK96" s="17">
        <v>8.4502349527437196E-2</v>
      </c>
      <c r="AL96" s="17">
        <v>5.7422129047394098E-2</v>
      </c>
      <c r="AM96" s="17">
        <v>4.6488615930490203E-2</v>
      </c>
      <c r="AN96" s="17">
        <v>7.3519896028856502E-2</v>
      </c>
    </row>
    <row r="97" spans="2:40" x14ac:dyDescent="0.25">
      <c r="B97" t="s">
        <v>115</v>
      </c>
      <c r="C97" s="17">
        <v>4.9873416589352897E-2</v>
      </c>
      <c r="D97" s="17">
        <v>4.8792882164408198E-2</v>
      </c>
      <c r="E97" s="17">
        <v>5.1174816212067799E-2</v>
      </c>
      <c r="F97" s="17"/>
      <c r="G97" s="17">
        <v>4.5056787259788303E-2</v>
      </c>
      <c r="H97" s="17">
        <v>4.87305298356226E-2</v>
      </c>
      <c r="I97" s="17">
        <v>8.3328321489105905E-2</v>
      </c>
      <c r="J97" s="17">
        <v>5.3739094620053302E-2</v>
      </c>
      <c r="K97" s="17">
        <v>5.5893668895336E-2</v>
      </c>
      <c r="L97" s="17">
        <v>1.9501079433413799E-2</v>
      </c>
      <c r="M97" s="17"/>
      <c r="N97" s="17">
        <v>3.8383327253574399E-2</v>
      </c>
      <c r="O97" s="17">
        <v>4.2475474955375299E-2</v>
      </c>
      <c r="P97" s="17">
        <v>5.8175251563137201E-2</v>
      </c>
      <c r="Q97" s="17">
        <v>6.1260966744769697E-2</v>
      </c>
      <c r="R97" s="17"/>
      <c r="S97" s="17">
        <v>4.5774827353742102E-2</v>
      </c>
      <c r="T97" s="17">
        <v>3.7516259702826502E-2</v>
      </c>
      <c r="U97" s="17">
        <v>5.2322837517041698E-2</v>
      </c>
      <c r="V97" s="17">
        <v>7.7913386715226393E-2</v>
      </c>
      <c r="W97" s="17">
        <v>3.78724426153597E-2</v>
      </c>
      <c r="X97" s="17">
        <v>2.19171079432358E-2</v>
      </c>
      <c r="Y97" s="17">
        <v>5.76816941448446E-2</v>
      </c>
      <c r="Z97" s="17">
        <v>5.0297960229211201E-2</v>
      </c>
      <c r="AA97" s="17">
        <v>5.2175400334303401E-2</v>
      </c>
      <c r="AB97" s="17">
        <v>5.7891068999100799E-2</v>
      </c>
      <c r="AC97" s="17">
        <v>6.0188898049894898E-2</v>
      </c>
      <c r="AD97" s="17">
        <v>7.2926260575371105E-2</v>
      </c>
      <c r="AE97" s="17"/>
      <c r="AF97" s="17">
        <v>5.5876676856179003E-2</v>
      </c>
      <c r="AG97" s="17">
        <v>4.77273981315866E-2</v>
      </c>
      <c r="AH97" s="17">
        <v>4.58666936516944E-2</v>
      </c>
      <c r="AI97" s="17"/>
      <c r="AJ97" s="17">
        <v>5.14375854719408E-2</v>
      </c>
      <c r="AK97" s="17">
        <v>5.1878325088328098E-2</v>
      </c>
      <c r="AL97" s="17">
        <v>2.29936568086118E-2</v>
      </c>
      <c r="AM97" s="17">
        <v>4.73882127668524E-2</v>
      </c>
      <c r="AN97" s="17">
        <v>2.7965804057375001E-2</v>
      </c>
    </row>
    <row r="98" spans="2:40" x14ac:dyDescent="0.25">
      <c r="B98" t="s">
        <v>116</v>
      </c>
      <c r="C98" s="17">
        <v>5.2096528882375197E-2</v>
      </c>
      <c r="D98" s="17">
        <v>3.5537557519542497E-2</v>
      </c>
      <c r="E98" s="17">
        <v>6.8532854973348295E-2</v>
      </c>
      <c r="F98" s="17"/>
      <c r="G98" s="17">
        <v>3.8381686577187803E-2</v>
      </c>
      <c r="H98" s="17">
        <v>8.5342086815582197E-2</v>
      </c>
      <c r="I98" s="17">
        <v>6.3648991284444595E-2</v>
      </c>
      <c r="J98" s="17">
        <v>7.0643318369874197E-2</v>
      </c>
      <c r="K98" s="17">
        <v>4.0551076649204203E-2</v>
      </c>
      <c r="L98" s="17">
        <v>1.7370106551378099E-2</v>
      </c>
      <c r="M98" s="17"/>
      <c r="N98" s="17">
        <v>6.5451731577183606E-2</v>
      </c>
      <c r="O98" s="17">
        <v>4.91937463513979E-2</v>
      </c>
      <c r="P98" s="17">
        <v>3.37884342950064E-2</v>
      </c>
      <c r="Q98" s="17">
        <v>5.7526270826506999E-2</v>
      </c>
      <c r="R98" s="17"/>
      <c r="S98" s="17">
        <v>3.1592820988267198E-2</v>
      </c>
      <c r="T98" s="17">
        <v>4.5891672547281097E-2</v>
      </c>
      <c r="U98" s="17">
        <v>4.1609854712195901E-2</v>
      </c>
      <c r="V98" s="17">
        <v>8.0982560430123501E-2</v>
      </c>
      <c r="W98" s="17">
        <v>9.0124662595198302E-2</v>
      </c>
      <c r="X98" s="17">
        <v>5.5719072017173403E-2</v>
      </c>
      <c r="Y98" s="17">
        <v>3.8991043301981297E-2</v>
      </c>
      <c r="Z98" s="17">
        <v>0.106118046695129</v>
      </c>
      <c r="AA98" s="17">
        <v>7.1811354247972706E-2</v>
      </c>
      <c r="AB98" s="17">
        <v>2.2015586099157901E-2</v>
      </c>
      <c r="AC98" s="17">
        <v>5.0569864218100898E-2</v>
      </c>
      <c r="AD98" s="17">
        <v>0</v>
      </c>
      <c r="AE98" s="17"/>
      <c r="AF98" s="17">
        <v>4.5757562992243997E-2</v>
      </c>
      <c r="AG98" s="17">
        <v>6.1118821863832197E-2</v>
      </c>
      <c r="AH98" s="17">
        <v>4.0931157631551099E-2</v>
      </c>
      <c r="AI98" s="17"/>
      <c r="AJ98" s="17">
        <v>3.6695582689562301E-2</v>
      </c>
      <c r="AK98" s="17">
        <v>7.0615126227886002E-2</v>
      </c>
      <c r="AL98" s="17">
        <v>7.2408889067736099E-2</v>
      </c>
      <c r="AM98" s="17">
        <v>0</v>
      </c>
      <c r="AN98" s="17">
        <v>6.7026967459479295E-2</v>
      </c>
    </row>
    <row r="99" spans="2:40" x14ac:dyDescent="0.25">
      <c r="B99" t="s">
        <v>117</v>
      </c>
      <c r="C99" s="17">
        <v>2.8093751546019601E-2</v>
      </c>
      <c r="D99" s="17">
        <v>2.62057217202845E-2</v>
      </c>
      <c r="E99" s="17">
        <v>2.90928995061818E-2</v>
      </c>
      <c r="F99" s="17"/>
      <c r="G99" s="17">
        <v>4.97667660324497E-2</v>
      </c>
      <c r="H99" s="17">
        <v>3.2998520643927297E-2</v>
      </c>
      <c r="I99" s="17">
        <v>3.7885020709238798E-2</v>
      </c>
      <c r="J99" s="17">
        <v>2.35299195418417E-2</v>
      </c>
      <c r="K99" s="17">
        <v>6.2338443458433302E-3</v>
      </c>
      <c r="L99" s="17">
        <v>2.0096557844992799E-2</v>
      </c>
      <c r="M99" s="17"/>
      <c r="N99" s="17">
        <v>2.5029649341017601E-2</v>
      </c>
      <c r="O99" s="17">
        <v>3.3066680936264498E-2</v>
      </c>
      <c r="P99" s="17">
        <v>3.0676341542836001E-2</v>
      </c>
      <c r="Q99" s="17">
        <v>2.43577299380804E-2</v>
      </c>
      <c r="R99" s="17"/>
      <c r="S99" s="17">
        <v>2.6747643448947499E-2</v>
      </c>
      <c r="T99" s="17">
        <v>1.7404995040496501E-2</v>
      </c>
      <c r="U99" s="17">
        <v>3.0383856344750399E-2</v>
      </c>
      <c r="V99" s="17">
        <v>4.0853084018038097E-2</v>
      </c>
      <c r="W99" s="17">
        <v>3.1592334714701499E-2</v>
      </c>
      <c r="X99" s="17">
        <v>3.4572636100233103E-2</v>
      </c>
      <c r="Y99" s="17">
        <v>2.9443046150741399E-2</v>
      </c>
      <c r="Z99" s="17">
        <v>0</v>
      </c>
      <c r="AA99" s="17">
        <v>3.00570225142484E-2</v>
      </c>
      <c r="AB99" s="17">
        <v>3.80161217099724E-2</v>
      </c>
      <c r="AC99" s="17">
        <v>2.0340422754957999E-2</v>
      </c>
      <c r="AD99" s="17">
        <v>1.8412312846384699E-2</v>
      </c>
      <c r="AE99" s="17"/>
      <c r="AF99" s="17">
        <v>2.01657220360313E-2</v>
      </c>
      <c r="AG99" s="17">
        <v>3.5678281743739999E-2</v>
      </c>
      <c r="AH99" s="17">
        <v>1.8482403895128001E-2</v>
      </c>
      <c r="AI99" s="17"/>
      <c r="AJ99" s="17">
        <v>2.1278951019434202E-2</v>
      </c>
      <c r="AK99" s="17">
        <v>4.1213466850073099E-2</v>
      </c>
      <c r="AL99" s="17">
        <v>1.81092102592883E-2</v>
      </c>
      <c r="AM99" s="17">
        <v>2.70907333451154E-2</v>
      </c>
      <c r="AN99" s="17">
        <v>1.5095280433368601E-2</v>
      </c>
    </row>
    <row r="100" spans="2:40" x14ac:dyDescent="0.25">
      <c r="B100" t="s">
        <v>118</v>
      </c>
      <c r="C100" s="17">
        <v>2.4310216274609098E-2</v>
      </c>
      <c r="D100" s="17">
        <v>2.67628851765567E-2</v>
      </c>
      <c r="E100" s="17">
        <v>2.2033433400137099E-2</v>
      </c>
      <c r="F100" s="17"/>
      <c r="G100" s="17">
        <v>2.73210939953576E-2</v>
      </c>
      <c r="H100" s="17">
        <v>3.57134901452291E-2</v>
      </c>
      <c r="I100" s="17">
        <v>3.0648547520323199E-2</v>
      </c>
      <c r="J100" s="17">
        <v>2.4686381263669298E-2</v>
      </c>
      <c r="K100" s="17">
        <v>1.9402843838915499E-2</v>
      </c>
      <c r="L100" s="17">
        <v>1.08376291479445E-2</v>
      </c>
      <c r="M100" s="17"/>
      <c r="N100" s="17">
        <v>3.01176394729692E-2</v>
      </c>
      <c r="O100" s="17">
        <v>2.23722243758834E-2</v>
      </c>
      <c r="P100" s="17">
        <v>1.94801713205928E-2</v>
      </c>
      <c r="Q100" s="17">
        <v>2.4645075174144299E-2</v>
      </c>
      <c r="R100" s="17"/>
      <c r="S100" s="17">
        <v>3.5769775743409997E-2</v>
      </c>
      <c r="T100" s="17">
        <v>1.7837315707555802E-2</v>
      </c>
      <c r="U100" s="17">
        <v>2.42968460873451E-2</v>
      </c>
      <c r="V100" s="17">
        <v>4.5367649261143797E-2</v>
      </c>
      <c r="W100" s="17">
        <v>1.4216848330449301E-2</v>
      </c>
      <c r="X100" s="17">
        <v>2.2024073445637098E-2</v>
      </c>
      <c r="Y100" s="17">
        <v>5.5353396285977097E-3</v>
      </c>
      <c r="Z100" s="17">
        <v>0</v>
      </c>
      <c r="AA100" s="17">
        <v>2.91355814806483E-2</v>
      </c>
      <c r="AB100" s="17">
        <v>3.5434588738709201E-2</v>
      </c>
      <c r="AC100" s="17">
        <v>2.2739990917262899E-2</v>
      </c>
      <c r="AD100" s="17">
        <v>0</v>
      </c>
      <c r="AE100" s="17"/>
      <c r="AF100" s="17">
        <v>1.9503771590623002E-2</v>
      </c>
      <c r="AG100" s="17">
        <v>2.3641093944982702E-2</v>
      </c>
      <c r="AH100" s="17">
        <v>3.9852323556783399E-2</v>
      </c>
      <c r="AI100" s="17"/>
      <c r="AJ100" s="17">
        <v>1.91603746424997E-2</v>
      </c>
      <c r="AK100" s="17">
        <v>2.2648711264925899E-2</v>
      </c>
      <c r="AL100" s="17">
        <v>1.9636949811716198E-2</v>
      </c>
      <c r="AM100" s="17">
        <v>3.8392027676325699E-2</v>
      </c>
      <c r="AN100" s="17">
        <v>3.7355280036106497E-2</v>
      </c>
    </row>
    <row r="101" spans="2:40" x14ac:dyDescent="0.25">
      <c r="B101" t="s">
        <v>119</v>
      </c>
      <c r="C101" s="17">
        <v>1.3612202628787399E-2</v>
      </c>
      <c r="D101" s="17">
        <v>1.3115056954101E-2</v>
      </c>
      <c r="E101" s="17">
        <v>1.32640993134816E-2</v>
      </c>
      <c r="F101" s="17"/>
      <c r="G101" s="17">
        <v>1.510738067886E-2</v>
      </c>
      <c r="H101" s="17">
        <v>1.10893346336526E-2</v>
      </c>
      <c r="I101" s="17">
        <v>2.7239991221646699E-2</v>
      </c>
      <c r="J101" s="17">
        <v>1.85021099432091E-2</v>
      </c>
      <c r="K101" s="17">
        <v>0</v>
      </c>
      <c r="L101" s="17">
        <v>8.7205543569593806E-3</v>
      </c>
      <c r="M101" s="17"/>
      <c r="N101" s="17">
        <v>1.0310458013106399E-2</v>
      </c>
      <c r="O101" s="17">
        <v>1.1013847983229699E-2</v>
      </c>
      <c r="P101" s="17">
        <v>9.90511145421249E-3</v>
      </c>
      <c r="Q101" s="17">
        <v>2.3313595524819201E-2</v>
      </c>
      <c r="R101" s="17"/>
      <c r="S101" s="17">
        <v>1.8241287995839399E-2</v>
      </c>
      <c r="T101" s="17">
        <v>1.9513721332349299E-2</v>
      </c>
      <c r="U101" s="17">
        <v>0</v>
      </c>
      <c r="V101" s="17">
        <v>1.17786332206127E-2</v>
      </c>
      <c r="W101" s="17">
        <v>6.7546909419050902E-3</v>
      </c>
      <c r="X101" s="17">
        <v>2.0688171140214599E-2</v>
      </c>
      <c r="Y101" s="17">
        <v>0</v>
      </c>
      <c r="Z101" s="17">
        <v>0</v>
      </c>
      <c r="AA101" s="17">
        <v>7.9802457568354697E-3</v>
      </c>
      <c r="AB101" s="17">
        <v>2.43027810411683E-2</v>
      </c>
      <c r="AC101" s="17">
        <v>8.9858669727881594E-3</v>
      </c>
      <c r="AD101" s="17">
        <v>5.3916572804747098E-2</v>
      </c>
      <c r="AE101" s="17"/>
      <c r="AF101" s="17">
        <v>1.09311406575555E-2</v>
      </c>
      <c r="AG101" s="17">
        <v>1.3959125714278601E-2</v>
      </c>
      <c r="AH101" s="17">
        <v>9.6881230146323508E-3</v>
      </c>
      <c r="AI101" s="17"/>
      <c r="AJ101" s="17">
        <v>7.9005254403448806E-3</v>
      </c>
      <c r="AK101" s="17">
        <v>2.22436486911845E-2</v>
      </c>
      <c r="AL101" s="17">
        <v>5.8365949688380797E-3</v>
      </c>
      <c r="AM101" s="17">
        <v>0</v>
      </c>
      <c r="AN101" s="17">
        <v>1.8963929868204998E-2</v>
      </c>
    </row>
    <row r="102" spans="2:40" x14ac:dyDescent="0.25">
      <c r="B102" t="s">
        <v>120</v>
      </c>
      <c r="C102" s="17">
        <v>1.3822785062084401E-2</v>
      </c>
      <c r="D102" s="17">
        <v>1.5938083904169498E-2</v>
      </c>
      <c r="E102" s="17">
        <v>1.0781403406954399E-2</v>
      </c>
      <c r="F102" s="17"/>
      <c r="G102" s="17">
        <v>7.8149040599523097E-3</v>
      </c>
      <c r="H102" s="17">
        <v>1.43450436343639E-2</v>
      </c>
      <c r="I102" s="17">
        <v>2.7981861617304499E-2</v>
      </c>
      <c r="J102" s="17">
        <v>1.5780155267230599E-2</v>
      </c>
      <c r="K102" s="17">
        <v>2.0133933095609301E-2</v>
      </c>
      <c r="L102" s="17">
        <v>0</v>
      </c>
      <c r="M102" s="17"/>
      <c r="N102" s="17">
        <v>1.04280231093278E-2</v>
      </c>
      <c r="O102" s="17">
        <v>1.33889857366106E-2</v>
      </c>
      <c r="P102" s="17">
        <v>1.7700592765611801E-2</v>
      </c>
      <c r="Q102" s="17">
        <v>1.47176495305948E-2</v>
      </c>
      <c r="R102" s="17"/>
      <c r="S102" s="17">
        <v>1.8521434428074801E-2</v>
      </c>
      <c r="T102" s="17">
        <v>8.2243710422389496E-3</v>
      </c>
      <c r="U102" s="17">
        <v>2.1163730585577301E-2</v>
      </c>
      <c r="V102" s="17">
        <v>5.48874552345278E-3</v>
      </c>
      <c r="W102" s="17">
        <v>1.6119685118460899E-2</v>
      </c>
      <c r="X102" s="17">
        <v>2.1988415943295699E-2</v>
      </c>
      <c r="Y102" s="17">
        <v>5.0910290218743803E-3</v>
      </c>
      <c r="Z102" s="17">
        <v>1.2504535362394899E-2</v>
      </c>
      <c r="AA102" s="17">
        <v>1.31697454898001E-2</v>
      </c>
      <c r="AB102" s="17">
        <v>1.12697108769914E-2</v>
      </c>
      <c r="AC102" s="17">
        <v>2.9809905539471899E-2</v>
      </c>
      <c r="AD102" s="17">
        <v>0</v>
      </c>
      <c r="AE102" s="17"/>
      <c r="AF102" s="17">
        <v>1.3430868909167001E-2</v>
      </c>
      <c r="AG102" s="17">
        <v>1.7491151822891501E-2</v>
      </c>
      <c r="AH102" s="17">
        <v>0</v>
      </c>
      <c r="AI102" s="17"/>
      <c r="AJ102" s="17">
        <v>1.19767981333012E-2</v>
      </c>
      <c r="AK102" s="17">
        <v>2.5369929042647898E-2</v>
      </c>
      <c r="AL102" s="17">
        <v>1.2831995395964199E-2</v>
      </c>
      <c r="AM102" s="17">
        <v>0</v>
      </c>
      <c r="AN102" s="17">
        <v>4.9466901066765002E-3</v>
      </c>
    </row>
    <row r="103" spans="2:40" x14ac:dyDescent="0.25">
      <c r="B103" t="s">
        <v>64</v>
      </c>
      <c r="C103" s="17">
        <v>0.31721181979601998</v>
      </c>
      <c r="D103" s="17">
        <v>0.23809025776896001</v>
      </c>
      <c r="E103" s="17">
        <v>0.39408648035007299</v>
      </c>
      <c r="F103" s="17"/>
      <c r="G103" s="17">
        <v>0.16799754574529599</v>
      </c>
      <c r="H103" s="17">
        <v>0.199032859648756</v>
      </c>
      <c r="I103" s="17">
        <v>0.26655872717183998</v>
      </c>
      <c r="J103" s="17">
        <v>0.36300108472495801</v>
      </c>
      <c r="K103" s="17">
        <v>0.40270980683624202</v>
      </c>
      <c r="L103" s="17">
        <v>0.45938539817344198</v>
      </c>
      <c r="M103" s="17"/>
      <c r="N103" s="17">
        <v>0.26089804842319297</v>
      </c>
      <c r="O103" s="17">
        <v>0.31301623118226601</v>
      </c>
      <c r="P103" s="17">
        <v>0.29657169179083498</v>
      </c>
      <c r="Q103" s="17">
        <v>0.39711853179094603</v>
      </c>
      <c r="R103" s="17"/>
      <c r="S103" s="17">
        <v>0.27734032739105402</v>
      </c>
      <c r="T103" s="17">
        <v>0.28537399944196801</v>
      </c>
      <c r="U103" s="17">
        <v>0.37980266201457202</v>
      </c>
      <c r="V103" s="17">
        <v>0.30367162002183701</v>
      </c>
      <c r="W103" s="17">
        <v>0.33944420820856303</v>
      </c>
      <c r="X103" s="17">
        <v>0.33625027708243799</v>
      </c>
      <c r="Y103" s="17">
        <v>0.338012388976836</v>
      </c>
      <c r="Z103" s="17">
        <v>0.30505267525777502</v>
      </c>
      <c r="AA103" s="17">
        <v>0.28102934923257</v>
      </c>
      <c r="AB103" s="17">
        <v>0.34662091518460197</v>
      </c>
      <c r="AC103" s="17">
        <v>0.36998465207490699</v>
      </c>
      <c r="AD103" s="17">
        <v>0.32286457194276802</v>
      </c>
      <c r="AE103" s="17"/>
      <c r="AF103" s="17">
        <v>0.34937067890149898</v>
      </c>
      <c r="AG103" s="17">
        <v>0.27008324079219398</v>
      </c>
      <c r="AH103" s="17">
        <v>0.404864539118997</v>
      </c>
      <c r="AI103" s="17"/>
      <c r="AJ103" s="17">
        <v>0.33617724697802798</v>
      </c>
      <c r="AK103" s="17">
        <v>0.26051248949377698</v>
      </c>
      <c r="AL103" s="17">
        <v>0.28595305151563899</v>
      </c>
      <c r="AM103" s="17">
        <v>0.39679283393071801</v>
      </c>
      <c r="AN103" s="17">
        <v>0.420242402104754</v>
      </c>
    </row>
    <row r="104" spans="2:40" x14ac:dyDescent="0.25">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row>
    <row r="105" spans="2:40" x14ac:dyDescent="0.25">
      <c r="B105" s="6" t="s">
        <v>123</v>
      </c>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row>
    <row r="106" spans="2:40" x14ac:dyDescent="0.25">
      <c r="B106" s="24" t="s">
        <v>66</v>
      </c>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row>
    <row r="107" spans="2:40" x14ac:dyDescent="0.25">
      <c r="B107" t="s">
        <v>82</v>
      </c>
      <c r="C107" s="17">
        <v>0.81854754150597098</v>
      </c>
      <c r="D107" s="17">
        <v>0.80350208245091104</v>
      </c>
      <c r="E107" s="17">
        <v>0.83435203168564398</v>
      </c>
      <c r="F107" s="17"/>
      <c r="G107" s="17">
        <v>0.71556595460594696</v>
      </c>
      <c r="H107" s="17">
        <v>0.725188523863041</v>
      </c>
      <c r="I107" s="17">
        <v>0.84217581578632295</v>
      </c>
      <c r="J107" s="17">
        <v>0.87440972816089402</v>
      </c>
      <c r="K107" s="17">
        <v>0.90274091486526997</v>
      </c>
      <c r="L107" s="17">
        <v>0.84170157832155801</v>
      </c>
      <c r="M107" s="17"/>
      <c r="N107" s="17">
        <v>0.85865881808354305</v>
      </c>
      <c r="O107" s="17">
        <v>0.85879818303306599</v>
      </c>
      <c r="P107" s="17">
        <v>0.78052362665424102</v>
      </c>
      <c r="Q107" s="17">
        <v>0.76441924345033696</v>
      </c>
      <c r="R107" s="17"/>
      <c r="S107" s="17">
        <v>0.79059734333479503</v>
      </c>
      <c r="T107" s="17">
        <v>0.83589253194529001</v>
      </c>
      <c r="U107" s="17">
        <v>0.84859127826754599</v>
      </c>
      <c r="V107" s="17">
        <v>0.80180151465218796</v>
      </c>
      <c r="W107" s="17">
        <v>0.85425220253510403</v>
      </c>
      <c r="X107" s="17">
        <v>0.79431702964024498</v>
      </c>
      <c r="Y107" s="17">
        <v>0.80841678355678004</v>
      </c>
      <c r="Z107" s="17">
        <v>0.81872792729045796</v>
      </c>
      <c r="AA107" s="17">
        <v>0.80242272867893005</v>
      </c>
      <c r="AB107" s="17">
        <v>0.85560470820816104</v>
      </c>
      <c r="AC107" s="17">
        <v>0.73092165496875605</v>
      </c>
      <c r="AD107" s="17">
        <v>0.95526518936078098</v>
      </c>
      <c r="AE107" s="17"/>
      <c r="AF107" s="17">
        <v>0.810778466078516</v>
      </c>
      <c r="AG107" s="17">
        <v>0.83956010518058899</v>
      </c>
      <c r="AH107" s="17">
        <v>0.77889786811254103</v>
      </c>
      <c r="AI107" s="17"/>
      <c r="AJ107" s="17">
        <v>0.84454356607907599</v>
      </c>
      <c r="AK107" s="17">
        <v>0.78007480461063206</v>
      </c>
      <c r="AL107" s="17">
        <v>0.80128092811163698</v>
      </c>
      <c r="AM107" s="17">
        <v>0.787461672287321</v>
      </c>
      <c r="AN107" s="17">
        <v>0.82313134305043101</v>
      </c>
    </row>
    <row r="108" spans="2:40" x14ac:dyDescent="0.25">
      <c r="B108" t="s">
        <v>83</v>
      </c>
      <c r="C108" s="17">
        <v>0.13961340833333299</v>
      </c>
      <c r="D108" s="17">
        <v>0.15710443302336</v>
      </c>
      <c r="E108" s="17">
        <v>0.122358165203435</v>
      </c>
      <c r="F108" s="17"/>
      <c r="G108" s="17">
        <v>0.20526952967392101</v>
      </c>
      <c r="H108" s="17">
        <v>0.224837400833236</v>
      </c>
      <c r="I108" s="17">
        <v>0.118390870750137</v>
      </c>
      <c r="J108" s="17">
        <v>8.1116337774403996E-2</v>
      </c>
      <c r="K108" s="17">
        <v>8.1045670944186202E-2</v>
      </c>
      <c r="L108" s="17">
        <v>0.13090937575956599</v>
      </c>
      <c r="M108" s="17"/>
      <c r="N108" s="17">
        <v>0.112222003409715</v>
      </c>
      <c r="O108" s="17">
        <v>0.106105909092902</v>
      </c>
      <c r="P108" s="17">
        <v>0.16872268120424699</v>
      </c>
      <c r="Q108" s="17">
        <v>0.180283252337719</v>
      </c>
      <c r="R108" s="17"/>
      <c r="S108" s="17">
        <v>0.15037592382961601</v>
      </c>
      <c r="T108" s="17">
        <v>0.14611911640747399</v>
      </c>
      <c r="U108" s="17">
        <v>0.134327082578965</v>
      </c>
      <c r="V108" s="17">
        <v>0.11551907793183</v>
      </c>
      <c r="W108" s="17">
        <v>0.113622820676299</v>
      </c>
      <c r="X108" s="17">
        <v>0.14911765483967701</v>
      </c>
      <c r="Y108" s="17">
        <v>0.158573546370395</v>
      </c>
      <c r="Z108" s="17">
        <v>0.16890869203178899</v>
      </c>
      <c r="AA108" s="17">
        <v>0.145708765320957</v>
      </c>
      <c r="AB108" s="17">
        <v>0.10892976862079801</v>
      </c>
      <c r="AC108" s="17">
        <v>0.20812944181010501</v>
      </c>
      <c r="AD108" s="17">
        <v>4.4734810639218602E-2</v>
      </c>
      <c r="AE108" s="17"/>
      <c r="AF108" s="17">
        <v>0.16693203403071699</v>
      </c>
      <c r="AG108" s="17">
        <v>0.121203730999597</v>
      </c>
      <c r="AH108" s="17">
        <v>0.150703758075279</v>
      </c>
      <c r="AI108" s="17"/>
      <c r="AJ108" s="17">
        <v>0.13440405509807199</v>
      </c>
      <c r="AK108" s="17">
        <v>0.16884013571498399</v>
      </c>
      <c r="AL108" s="17">
        <v>0.15595184804873199</v>
      </c>
      <c r="AM108" s="17">
        <v>0.136285418141427</v>
      </c>
      <c r="AN108" s="17">
        <v>0.12823817925643899</v>
      </c>
    </row>
    <row r="109" spans="2:40" x14ac:dyDescent="0.25">
      <c r="B109" t="s">
        <v>122</v>
      </c>
      <c r="C109" s="17">
        <v>4.1839050160696299E-2</v>
      </c>
      <c r="D109" s="17">
        <v>3.9393484525729203E-2</v>
      </c>
      <c r="E109" s="17">
        <v>4.3289803110920497E-2</v>
      </c>
      <c r="F109" s="17"/>
      <c r="G109" s="17">
        <v>7.9164515720132597E-2</v>
      </c>
      <c r="H109" s="17">
        <v>4.9974075303723199E-2</v>
      </c>
      <c r="I109" s="17">
        <v>3.9433313463540703E-2</v>
      </c>
      <c r="J109" s="17">
        <v>4.4473934064701397E-2</v>
      </c>
      <c r="K109" s="17">
        <v>1.62134141905441E-2</v>
      </c>
      <c r="L109" s="17">
        <v>2.7389045918876202E-2</v>
      </c>
      <c r="M109" s="17"/>
      <c r="N109" s="17">
        <v>2.91191785067423E-2</v>
      </c>
      <c r="O109" s="17">
        <v>3.5095907874031801E-2</v>
      </c>
      <c r="P109" s="17">
        <v>5.0753692141512097E-2</v>
      </c>
      <c r="Q109" s="17">
        <v>5.5297504211944001E-2</v>
      </c>
      <c r="R109" s="17"/>
      <c r="S109" s="17">
        <v>5.9026732835588902E-2</v>
      </c>
      <c r="T109" s="17">
        <v>1.79883516472359E-2</v>
      </c>
      <c r="U109" s="17">
        <v>1.7081639153488801E-2</v>
      </c>
      <c r="V109" s="17">
        <v>8.2679407415981093E-2</v>
      </c>
      <c r="W109" s="17">
        <v>3.2124976788597402E-2</v>
      </c>
      <c r="X109" s="17">
        <v>5.6565315520077798E-2</v>
      </c>
      <c r="Y109" s="17">
        <v>3.3009670072824397E-2</v>
      </c>
      <c r="Z109" s="17">
        <v>1.2363380677753199E-2</v>
      </c>
      <c r="AA109" s="17">
        <v>5.1868506000113002E-2</v>
      </c>
      <c r="AB109" s="17">
        <v>3.5465523171040902E-2</v>
      </c>
      <c r="AC109" s="17">
        <v>6.0948903221138703E-2</v>
      </c>
      <c r="AD109" s="17">
        <v>0</v>
      </c>
      <c r="AE109" s="17"/>
      <c r="AF109" s="17">
        <v>2.2289499890767301E-2</v>
      </c>
      <c r="AG109" s="17">
        <v>3.9236163819814103E-2</v>
      </c>
      <c r="AH109" s="17">
        <v>7.0398373812179393E-2</v>
      </c>
      <c r="AI109" s="17"/>
      <c r="AJ109" s="17">
        <v>2.1052378822852401E-2</v>
      </c>
      <c r="AK109" s="17">
        <v>5.1085059674384398E-2</v>
      </c>
      <c r="AL109" s="17">
        <v>4.2767223839631399E-2</v>
      </c>
      <c r="AM109" s="17">
        <v>7.6252909571252206E-2</v>
      </c>
      <c r="AN109" s="17">
        <v>4.8630477693129399E-2</v>
      </c>
    </row>
    <row r="110" spans="2:40" x14ac:dyDescent="0.25">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row>
    <row r="111" spans="2:40" x14ac:dyDescent="0.25">
      <c r="B111" s="6" t="s">
        <v>138</v>
      </c>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row>
    <row r="112" spans="2:40" x14ac:dyDescent="0.25">
      <c r="B112" s="24" t="s">
        <v>66</v>
      </c>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row>
    <row r="113" spans="2:40" x14ac:dyDescent="0.25">
      <c r="B113" t="s">
        <v>134</v>
      </c>
      <c r="C113" s="17">
        <v>0.24738235630008101</v>
      </c>
      <c r="D113" s="17">
        <v>0.241621007569921</v>
      </c>
      <c r="E113" s="17">
        <v>0.25239373125338299</v>
      </c>
      <c r="F113" s="17"/>
      <c r="G113" s="17">
        <v>0.575957974051166</v>
      </c>
      <c r="H113" s="17">
        <v>0.43099677530827002</v>
      </c>
      <c r="I113" s="17">
        <v>0.27466440599754199</v>
      </c>
      <c r="J113" s="17">
        <v>0.169900396139961</v>
      </c>
      <c r="K113" s="17">
        <v>8.9023748176363104E-2</v>
      </c>
      <c r="L113" s="17">
        <v>2.6301076571882399E-2</v>
      </c>
      <c r="M113" s="17"/>
      <c r="N113" s="17">
        <v>0.19687237194311699</v>
      </c>
      <c r="O113" s="17">
        <v>0.24394072446183401</v>
      </c>
      <c r="P113" s="17">
        <v>0.31944649102426198</v>
      </c>
      <c r="Q113" s="17">
        <v>0.24337679697248199</v>
      </c>
      <c r="R113" s="17"/>
      <c r="S113" s="17">
        <v>0.31006578515642202</v>
      </c>
      <c r="T113" s="17">
        <v>0.26892208474774798</v>
      </c>
      <c r="U113" s="17">
        <v>0.25010180298489598</v>
      </c>
      <c r="V113" s="17">
        <v>0.25789535554413701</v>
      </c>
      <c r="W113" s="17">
        <v>0.229833756733369</v>
      </c>
      <c r="X113" s="17">
        <v>0.274875257205701</v>
      </c>
      <c r="Y113" s="17">
        <v>0.21870922687441099</v>
      </c>
      <c r="Z113" s="17">
        <v>0.18647174078245499</v>
      </c>
      <c r="AA113" s="17">
        <v>0.25622939372129</v>
      </c>
      <c r="AB113" s="17">
        <v>0.20438956689072199</v>
      </c>
      <c r="AC113" s="17">
        <v>0.188883507933539</v>
      </c>
      <c r="AD113" s="17">
        <v>0.13189629364366601</v>
      </c>
      <c r="AE113" s="17"/>
      <c r="AF113" s="17">
        <v>0.18570893690521401</v>
      </c>
      <c r="AG113" s="17">
        <v>0.21751423585767299</v>
      </c>
      <c r="AH113" s="17">
        <v>0.37239825185195802</v>
      </c>
      <c r="AI113" s="17"/>
      <c r="AJ113" s="17">
        <v>0.18555803244430599</v>
      </c>
      <c r="AK113" s="17">
        <v>0.29718696280408202</v>
      </c>
      <c r="AL113" s="17">
        <v>0.168952716011813</v>
      </c>
      <c r="AM113" s="17">
        <v>0.32349789926330902</v>
      </c>
      <c r="AN113" s="17">
        <v>0.322647578142925</v>
      </c>
    </row>
    <row r="114" spans="2:40" x14ac:dyDescent="0.25">
      <c r="B114" t="s">
        <v>135</v>
      </c>
      <c r="C114" s="17">
        <v>0.22826810832153299</v>
      </c>
      <c r="D114" s="17">
        <v>0.242828238229334</v>
      </c>
      <c r="E114" s="17">
        <v>0.214122954326391</v>
      </c>
      <c r="F114" s="17"/>
      <c r="G114" s="17">
        <v>0.31100430750892299</v>
      </c>
      <c r="H114" s="17">
        <v>0.29920001202290403</v>
      </c>
      <c r="I114" s="17">
        <v>0.30522638367876898</v>
      </c>
      <c r="J114" s="17">
        <v>0.25573273030615301</v>
      </c>
      <c r="K114" s="17">
        <v>0.19335141484192001</v>
      </c>
      <c r="L114" s="17">
        <v>5.3598633668476899E-2</v>
      </c>
      <c r="M114" s="17"/>
      <c r="N114" s="17">
        <v>0.18860186606149701</v>
      </c>
      <c r="O114" s="17">
        <v>0.237523418971824</v>
      </c>
      <c r="P114" s="17">
        <v>0.242985874149242</v>
      </c>
      <c r="Q114" s="17">
        <v>0.25166404904286599</v>
      </c>
      <c r="R114" s="17"/>
      <c r="S114" s="17">
        <v>0.29052682833704202</v>
      </c>
      <c r="T114" s="17">
        <v>0.214223449363034</v>
      </c>
      <c r="U114" s="17">
        <v>0.226861856674995</v>
      </c>
      <c r="V114" s="17">
        <v>0.20765742588945099</v>
      </c>
      <c r="W114" s="17">
        <v>0.27260350470408801</v>
      </c>
      <c r="X114" s="17">
        <v>0.209246995217477</v>
      </c>
      <c r="Y114" s="17">
        <v>0.21593997944066501</v>
      </c>
      <c r="Z114" s="17">
        <v>0.29492794062091798</v>
      </c>
      <c r="AA114" s="17">
        <v>0.227110576229655</v>
      </c>
      <c r="AB114" s="17">
        <v>0.169270676709559</v>
      </c>
      <c r="AC114" s="17">
        <v>0.19457066890819699</v>
      </c>
      <c r="AD114" s="17">
        <v>0.19937303194095399</v>
      </c>
      <c r="AE114" s="17"/>
      <c r="AF114" s="17">
        <v>0.203836444371082</v>
      </c>
      <c r="AG114" s="17">
        <v>0.240366294678483</v>
      </c>
      <c r="AH114" s="17">
        <v>0.26438573451272501</v>
      </c>
      <c r="AI114" s="17"/>
      <c r="AJ114" s="17">
        <v>0.190663219969957</v>
      </c>
      <c r="AK114" s="17">
        <v>0.27013050730942401</v>
      </c>
      <c r="AL114" s="17">
        <v>0.233421034678223</v>
      </c>
      <c r="AM114" s="17">
        <v>0.15839748399286099</v>
      </c>
      <c r="AN114" s="17">
        <v>0.24702336663280999</v>
      </c>
    </row>
    <row r="115" spans="2:40" x14ac:dyDescent="0.25">
      <c r="B115" t="s">
        <v>136</v>
      </c>
      <c r="C115" s="17">
        <v>0.52434953537838602</v>
      </c>
      <c r="D115" s="17">
        <v>0.51555075420074503</v>
      </c>
      <c r="E115" s="17">
        <v>0.53348331442022601</v>
      </c>
      <c r="F115" s="17"/>
      <c r="G115" s="17">
        <v>0.11303771843991101</v>
      </c>
      <c r="H115" s="17">
        <v>0.26980321266882601</v>
      </c>
      <c r="I115" s="17">
        <v>0.42010921032368898</v>
      </c>
      <c r="J115" s="17">
        <v>0.57436687355388605</v>
      </c>
      <c r="K115" s="17">
        <v>0.71762483698171697</v>
      </c>
      <c r="L115" s="17">
        <v>0.92010028975964098</v>
      </c>
      <c r="M115" s="17"/>
      <c r="N115" s="17">
        <v>0.614525761995386</v>
      </c>
      <c r="O115" s="17">
        <v>0.51853585656634205</v>
      </c>
      <c r="P115" s="17">
        <v>0.43756763482649702</v>
      </c>
      <c r="Q115" s="17">
        <v>0.50495915398465196</v>
      </c>
      <c r="R115" s="17"/>
      <c r="S115" s="17">
        <v>0.39940738650653701</v>
      </c>
      <c r="T115" s="17">
        <v>0.51685446588921802</v>
      </c>
      <c r="U115" s="17">
        <v>0.52303634034010804</v>
      </c>
      <c r="V115" s="17">
        <v>0.53444721856641098</v>
      </c>
      <c r="W115" s="17">
        <v>0.49756273856254302</v>
      </c>
      <c r="X115" s="17">
        <v>0.51587774757682303</v>
      </c>
      <c r="Y115" s="17">
        <v>0.56535079368492402</v>
      </c>
      <c r="Z115" s="17">
        <v>0.51860031859662703</v>
      </c>
      <c r="AA115" s="17">
        <v>0.51666003004905503</v>
      </c>
      <c r="AB115" s="17">
        <v>0.62633975639971795</v>
      </c>
      <c r="AC115" s="17">
        <v>0.61654582315826501</v>
      </c>
      <c r="AD115" s="17">
        <v>0.66873067441538003</v>
      </c>
      <c r="AE115" s="17"/>
      <c r="AF115" s="17">
        <v>0.61045461872370399</v>
      </c>
      <c r="AG115" s="17">
        <v>0.54211946946384504</v>
      </c>
      <c r="AH115" s="17">
        <v>0.36321601363531703</v>
      </c>
      <c r="AI115" s="17"/>
      <c r="AJ115" s="17">
        <v>0.62377874758573704</v>
      </c>
      <c r="AK115" s="17">
        <v>0.43268252988649503</v>
      </c>
      <c r="AL115" s="17">
        <v>0.597626249309964</v>
      </c>
      <c r="AM115" s="17">
        <v>0.51810461674383002</v>
      </c>
      <c r="AN115" s="17">
        <v>0.43032905522426501</v>
      </c>
    </row>
    <row r="116" spans="2:40" x14ac:dyDescent="0.25">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row>
    <row r="117" spans="2:40" x14ac:dyDescent="0.25">
      <c r="B117" s="6" t="s">
        <v>139</v>
      </c>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row>
    <row r="118" spans="2:40" x14ac:dyDescent="0.25">
      <c r="B118" s="24" t="s">
        <v>66</v>
      </c>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row>
    <row r="119" spans="2:40" x14ac:dyDescent="0.25">
      <c r="B119" t="s">
        <v>134</v>
      </c>
      <c r="C119" s="17">
        <v>0.33342135081284702</v>
      </c>
      <c r="D119" s="17">
        <v>0.33606750839620397</v>
      </c>
      <c r="E119" s="17">
        <v>0.32959886938805599</v>
      </c>
      <c r="F119" s="17"/>
      <c r="G119" s="17">
        <v>0.61737969992680797</v>
      </c>
      <c r="H119" s="17">
        <v>0.48023224015886601</v>
      </c>
      <c r="I119" s="17">
        <v>0.41207989510112297</v>
      </c>
      <c r="J119" s="17">
        <v>0.28066043931291301</v>
      </c>
      <c r="K119" s="17">
        <v>0.18117915676700899</v>
      </c>
      <c r="L119" s="17">
        <v>0.10584135088595201</v>
      </c>
      <c r="M119" s="17"/>
      <c r="N119" s="17">
        <v>0.31596460727907999</v>
      </c>
      <c r="O119" s="17">
        <v>0.36662817088225103</v>
      </c>
      <c r="P119" s="17">
        <v>0.34877690406487699</v>
      </c>
      <c r="Q119" s="17">
        <v>0.30487719251494599</v>
      </c>
      <c r="R119" s="17"/>
      <c r="S119" s="17">
        <v>0.39043427585541302</v>
      </c>
      <c r="T119" s="17">
        <v>0.37484456953405998</v>
      </c>
      <c r="U119" s="17">
        <v>0.32701027311470199</v>
      </c>
      <c r="V119" s="17">
        <v>0.355783413807433</v>
      </c>
      <c r="W119" s="17">
        <v>0.360409358006401</v>
      </c>
      <c r="X119" s="17">
        <v>0.32791359059908398</v>
      </c>
      <c r="Y119" s="17">
        <v>0.33583049345132898</v>
      </c>
      <c r="Z119" s="17">
        <v>0.25507201580851202</v>
      </c>
      <c r="AA119" s="17">
        <v>0.30922558339809803</v>
      </c>
      <c r="AB119" s="17">
        <v>0.24409427040339601</v>
      </c>
      <c r="AC119" s="17">
        <v>0.33716976985123898</v>
      </c>
      <c r="AD119" s="17">
        <v>0.237871734355003</v>
      </c>
      <c r="AE119" s="17"/>
      <c r="AF119" s="17">
        <v>0.26410963520300701</v>
      </c>
      <c r="AG119" s="17">
        <v>0.32071091380246802</v>
      </c>
      <c r="AH119" s="17">
        <v>0.42915936785995801</v>
      </c>
      <c r="AI119" s="17"/>
      <c r="AJ119" s="17">
        <v>0.28500021780988999</v>
      </c>
      <c r="AK119" s="17">
        <v>0.38952230711959301</v>
      </c>
      <c r="AL119" s="17">
        <v>0.31407042372219601</v>
      </c>
      <c r="AM119" s="17">
        <v>0.17752144008402401</v>
      </c>
      <c r="AN119" s="17">
        <v>0.389859397291968</v>
      </c>
    </row>
    <row r="120" spans="2:40" x14ac:dyDescent="0.25">
      <c r="B120" t="s">
        <v>135</v>
      </c>
      <c r="C120" s="17">
        <v>0.24286856407454899</v>
      </c>
      <c r="D120" s="17">
        <v>0.23483961065470499</v>
      </c>
      <c r="E120" s="17">
        <v>0.251909698252133</v>
      </c>
      <c r="F120" s="17"/>
      <c r="G120" s="17">
        <v>0.254485615405249</v>
      </c>
      <c r="H120" s="17">
        <v>0.29322573225737503</v>
      </c>
      <c r="I120" s="17">
        <v>0.26814936154239699</v>
      </c>
      <c r="J120" s="17">
        <v>0.22900300385842601</v>
      </c>
      <c r="K120" s="17">
        <v>0.220541913149018</v>
      </c>
      <c r="L120" s="17">
        <v>0.199817470165782</v>
      </c>
      <c r="M120" s="17"/>
      <c r="N120" s="17">
        <v>0.235102438783206</v>
      </c>
      <c r="O120" s="17">
        <v>0.239247097709405</v>
      </c>
      <c r="P120" s="17">
        <v>0.27131493089736203</v>
      </c>
      <c r="Q120" s="17">
        <v>0.233393444430161</v>
      </c>
      <c r="R120" s="17"/>
      <c r="S120" s="17">
        <v>0.28763714440782601</v>
      </c>
      <c r="T120" s="17">
        <v>0.222046328156906</v>
      </c>
      <c r="U120" s="17">
        <v>0.23456287419056801</v>
      </c>
      <c r="V120" s="17">
        <v>0.24519686641345201</v>
      </c>
      <c r="W120" s="17">
        <v>0.23548784338735099</v>
      </c>
      <c r="X120" s="17">
        <v>0.23916862382985499</v>
      </c>
      <c r="Y120" s="17">
        <v>0.20949314154051199</v>
      </c>
      <c r="Z120" s="17">
        <v>0.26503064713885799</v>
      </c>
      <c r="AA120" s="17">
        <v>0.26178001035512499</v>
      </c>
      <c r="AB120" s="17">
        <v>0.234088400893703</v>
      </c>
      <c r="AC120" s="17">
        <v>0.18056031954867799</v>
      </c>
      <c r="AD120" s="17">
        <v>0.28902607519769002</v>
      </c>
      <c r="AE120" s="17"/>
      <c r="AF120" s="17">
        <v>0.24036544761286599</v>
      </c>
      <c r="AG120" s="17">
        <v>0.25418507622757303</v>
      </c>
      <c r="AH120" s="17">
        <v>0.24143136131016099</v>
      </c>
      <c r="AI120" s="17"/>
      <c r="AJ120" s="17">
        <v>0.23035222888794099</v>
      </c>
      <c r="AK120" s="17">
        <v>0.24646534910555701</v>
      </c>
      <c r="AL120" s="17">
        <v>0.22694282309198899</v>
      </c>
      <c r="AM120" s="17">
        <v>0.234092264384549</v>
      </c>
      <c r="AN120" s="17">
        <v>0.24424162786606901</v>
      </c>
    </row>
    <row r="121" spans="2:40" x14ac:dyDescent="0.25">
      <c r="B121" t="s">
        <v>136</v>
      </c>
      <c r="C121" s="17">
        <v>0.42371008511260499</v>
      </c>
      <c r="D121" s="17">
        <v>0.42909288094909098</v>
      </c>
      <c r="E121" s="17">
        <v>0.41849143235981101</v>
      </c>
      <c r="F121" s="17"/>
      <c r="G121" s="17">
        <v>0.12813468466794301</v>
      </c>
      <c r="H121" s="17">
        <v>0.22654202758375999</v>
      </c>
      <c r="I121" s="17">
        <v>0.31977074335647998</v>
      </c>
      <c r="J121" s="17">
        <v>0.49033655682866201</v>
      </c>
      <c r="K121" s="17">
        <v>0.59827893008397204</v>
      </c>
      <c r="L121" s="17">
        <v>0.69434117894826597</v>
      </c>
      <c r="M121" s="17"/>
      <c r="N121" s="17">
        <v>0.44893295393771399</v>
      </c>
      <c r="O121" s="17">
        <v>0.39412473140834398</v>
      </c>
      <c r="P121" s="17">
        <v>0.37990816503776098</v>
      </c>
      <c r="Q121" s="17">
        <v>0.46172936305489198</v>
      </c>
      <c r="R121" s="17"/>
      <c r="S121" s="17">
        <v>0.32192857973676098</v>
      </c>
      <c r="T121" s="17">
        <v>0.40310910230903402</v>
      </c>
      <c r="U121" s="17">
        <v>0.43842685269472997</v>
      </c>
      <c r="V121" s="17">
        <v>0.39901971977911399</v>
      </c>
      <c r="W121" s="17">
        <v>0.40410279860624798</v>
      </c>
      <c r="X121" s="17">
        <v>0.43291778557106098</v>
      </c>
      <c r="Y121" s="17">
        <v>0.454676365008158</v>
      </c>
      <c r="Z121" s="17">
        <v>0.47989733705262999</v>
      </c>
      <c r="AA121" s="17">
        <v>0.42899440624677798</v>
      </c>
      <c r="AB121" s="17">
        <v>0.52181732870290098</v>
      </c>
      <c r="AC121" s="17">
        <v>0.48226991060008301</v>
      </c>
      <c r="AD121" s="17">
        <v>0.473102190447307</v>
      </c>
      <c r="AE121" s="17"/>
      <c r="AF121" s="17">
        <v>0.495524917184128</v>
      </c>
      <c r="AG121" s="17">
        <v>0.42510400996995901</v>
      </c>
      <c r="AH121" s="17">
        <v>0.32940927082988097</v>
      </c>
      <c r="AI121" s="17"/>
      <c r="AJ121" s="17">
        <v>0.48464755330216902</v>
      </c>
      <c r="AK121" s="17">
        <v>0.36401234377484998</v>
      </c>
      <c r="AL121" s="17">
        <v>0.458986753185815</v>
      </c>
      <c r="AM121" s="17">
        <v>0.58838629553142696</v>
      </c>
      <c r="AN121" s="17">
        <v>0.36589897484196299</v>
      </c>
    </row>
    <row r="122" spans="2:40" x14ac:dyDescent="0.25">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row>
    <row r="123" spans="2:40" x14ac:dyDescent="0.25">
      <c r="B123" s="6" t="s">
        <v>140</v>
      </c>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row>
    <row r="124" spans="2:40" x14ac:dyDescent="0.25">
      <c r="B124" s="24" t="s">
        <v>66</v>
      </c>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row>
    <row r="125" spans="2:40" x14ac:dyDescent="0.25">
      <c r="B125" t="s">
        <v>134</v>
      </c>
      <c r="C125" s="17">
        <v>0.52720672516634104</v>
      </c>
      <c r="D125" s="17">
        <v>0.55351065788487896</v>
      </c>
      <c r="E125" s="17">
        <v>0.50007771028514603</v>
      </c>
      <c r="F125" s="17"/>
      <c r="G125" s="17">
        <v>0.65803817003142595</v>
      </c>
      <c r="H125" s="17">
        <v>0.55113744227780703</v>
      </c>
      <c r="I125" s="17">
        <v>0.47212637549682501</v>
      </c>
      <c r="J125" s="17">
        <v>0.50254437393868201</v>
      </c>
      <c r="K125" s="17">
        <v>0.52336320677808101</v>
      </c>
      <c r="L125" s="17">
        <v>0.48814478352857399</v>
      </c>
      <c r="M125" s="17"/>
      <c r="N125" s="17">
        <v>0.53539230271415195</v>
      </c>
      <c r="O125" s="17">
        <v>0.544330963122025</v>
      </c>
      <c r="P125" s="17">
        <v>0.54888687080300802</v>
      </c>
      <c r="Q125" s="17">
        <v>0.48122687591184798</v>
      </c>
      <c r="R125" s="17"/>
      <c r="S125" s="17">
        <v>0.56252461039187696</v>
      </c>
      <c r="T125" s="17">
        <v>0.57125568479536304</v>
      </c>
      <c r="U125" s="17">
        <v>0.52027361876600098</v>
      </c>
      <c r="V125" s="17">
        <v>0.61758180549531405</v>
      </c>
      <c r="W125" s="17">
        <v>0.44613171560340098</v>
      </c>
      <c r="X125" s="17">
        <v>0.51206960759460296</v>
      </c>
      <c r="Y125" s="17">
        <v>0.52694359997378903</v>
      </c>
      <c r="Z125" s="17">
        <v>0.41263694444930099</v>
      </c>
      <c r="AA125" s="17">
        <v>0.460578495210896</v>
      </c>
      <c r="AB125" s="17">
        <v>0.50316597080954395</v>
      </c>
      <c r="AC125" s="17">
        <v>0.48522998442771098</v>
      </c>
      <c r="AD125" s="17">
        <v>0.69332808292190995</v>
      </c>
      <c r="AE125" s="17"/>
      <c r="AF125" s="17">
        <v>0.52487403783927999</v>
      </c>
      <c r="AG125" s="17">
        <v>0.49731959811487098</v>
      </c>
      <c r="AH125" s="17">
        <v>0.54887644362278298</v>
      </c>
      <c r="AI125" s="17"/>
      <c r="AJ125" s="17">
        <v>0.53527923362421304</v>
      </c>
      <c r="AK125" s="17">
        <v>0.50639229937656505</v>
      </c>
      <c r="AL125" s="17">
        <v>0.49642313754778999</v>
      </c>
      <c r="AM125" s="17">
        <v>0.61003533939622601</v>
      </c>
      <c r="AN125" s="17">
        <v>0.54306313563523501</v>
      </c>
    </row>
    <row r="126" spans="2:40" x14ac:dyDescent="0.25">
      <c r="B126" t="s">
        <v>135</v>
      </c>
      <c r="C126" s="17">
        <v>0.256191698342628</v>
      </c>
      <c r="D126" s="17">
        <v>0.25646650787314301</v>
      </c>
      <c r="E126" s="17">
        <v>0.257184838894984</v>
      </c>
      <c r="F126" s="17"/>
      <c r="G126" s="17">
        <v>0.24178279205726499</v>
      </c>
      <c r="H126" s="17">
        <v>0.23751460299861199</v>
      </c>
      <c r="I126" s="17">
        <v>0.27838017184158798</v>
      </c>
      <c r="J126" s="17">
        <v>0.24735498855503801</v>
      </c>
      <c r="K126" s="17">
        <v>0.21542987832557201</v>
      </c>
      <c r="L126" s="17">
        <v>0.29755752490259402</v>
      </c>
      <c r="M126" s="17"/>
      <c r="N126" s="17">
        <v>0.26708741940845898</v>
      </c>
      <c r="O126" s="17">
        <v>0.25040543604906801</v>
      </c>
      <c r="P126" s="17">
        <v>0.25718713417943501</v>
      </c>
      <c r="Q126" s="17">
        <v>0.25133829843629002</v>
      </c>
      <c r="R126" s="17"/>
      <c r="S126" s="17">
        <v>0.28256698748237602</v>
      </c>
      <c r="T126" s="17">
        <v>0.217662837305311</v>
      </c>
      <c r="U126" s="17">
        <v>0.26448706362671098</v>
      </c>
      <c r="V126" s="17">
        <v>0.22681689437515201</v>
      </c>
      <c r="W126" s="17">
        <v>0.260670526251847</v>
      </c>
      <c r="X126" s="17">
        <v>0.260334726609316</v>
      </c>
      <c r="Y126" s="17">
        <v>0.27867179266826803</v>
      </c>
      <c r="Z126" s="17">
        <v>0.35233315243765001</v>
      </c>
      <c r="AA126" s="17">
        <v>0.27387353402506598</v>
      </c>
      <c r="AB126" s="17">
        <v>0.243032995248782</v>
      </c>
      <c r="AC126" s="17">
        <v>0.217177983357531</v>
      </c>
      <c r="AD126" s="17">
        <v>0.19553118882835899</v>
      </c>
      <c r="AE126" s="17"/>
      <c r="AF126" s="17">
        <v>0.24722054020526599</v>
      </c>
      <c r="AG126" s="17">
        <v>0.28110891798547899</v>
      </c>
      <c r="AH126" s="17">
        <v>0.22779059971072599</v>
      </c>
      <c r="AI126" s="17"/>
      <c r="AJ126" s="17">
        <v>0.25013696902036903</v>
      </c>
      <c r="AK126" s="17">
        <v>0.27380191674711302</v>
      </c>
      <c r="AL126" s="17">
        <v>0.27052585450390498</v>
      </c>
      <c r="AM126" s="17">
        <v>0.21152228874519</v>
      </c>
      <c r="AN126" s="17">
        <v>0.214865401955323</v>
      </c>
    </row>
    <row r="127" spans="2:40" x14ac:dyDescent="0.25">
      <c r="B127" t="s">
        <v>136</v>
      </c>
      <c r="C127" s="17">
        <v>0.21660157649103101</v>
      </c>
      <c r="D127" s="17">
        <v>0.19002283424197799</v>
      </c>
      <c r="E127" s="17">
        <v>0.242737450819871</v>
      </c>
      <c r="F127" s="17"/>
      <c r="G127" s="17">
        <v>0.100179037911309</v>
      </c>
      <c r="H127" s="17">
        <v>0.211347954723582</v>
      </c>
      <c r="I127" s="17">
        <v>0.24949345266158701</v>
      </c>
      <c r="J127" s="17">
        <v>0.25010063750627998</v>
      </c>
      <c r="K127" s="17">
        <v>0.26120691489634701</v>
      </c>
      <c r="L127" s="17">
        <v>0.21429769156883199</v>
      </c>
      <c r="M127" s="17"/>
      <c r="N127" s="17">
        <v>0.19752027787738899</v>
      </c>
      <c r="O127" s="17">
        <v>0.20526360082890799</v>
      </c>
      <c r="P127" s="17">
        <v>0.193925995017556</v>
      </c>
      <c r="Q127" s="17">
        <v>0.267434825651862</v>
      </c>
      <c r="R127" s="17"/>
      <c r="S127" s="17">
        <v>0.154908402125748</v>
      </c>
      <c r="T127" s="17">
        <v>0.21108147789932599</v>
      </c>
      <c r="U127" s="17">
        <v>0.21523931760728901</v>
      </c>
      <c r="V127" s="17">
        <v>0.15560130012953399</v>
      </c>
      <c r="W127" s="17">
        <v>0.29319775814475202</v>
      </c>
      <c r="X127" s="17">
        <v>0.22759566579608101</v>
      </c>
      <c r="Y127" s="17">
        <v>0.194384607357943</v>
      </c>
      <c r="Z127" s="17">
        <v>0.23502990311305</v>
      </c>
      <c r="AA127" s="17">
        <v>0.26554797076403802</v>
      </c>
      <c r="AB127" s="17">
        <v>0.25380103394167303</v>
      </c>
      <c r="AC127" s="17">
        <v>0.297592032214758</v>
      </c>
      <c r="AD127" s="17">
        <v>0.11114072824973199</v>
      </c>
      <c r="AE127" s="17"/>
      <c r="AF127" s="17">
        <v>0.22790542195545399</v>
      </c>
      <c r="AG127" s="17">
        <v>0.22157148389965001</v>
      </c>
      <c r="AH127" s="17">
        <v>0.223332956666492</v>
      </c>
      <c r="AI127" s="17"/>
      <c r="AJ127" s="17">
        <v>0.21458379735541799</v>
      </c>
      <c r="AK127" s="17">
        <v>0.21980578387632199</v>
      </c>
      <c r="AL127" s="17">
        <v>0.233051007948304</v>
      </c>
      <c r="AM127" s="17">
        <v>0.178442371858584</v>
      </c>
      <c r="AN127" s="17">
        <v>0.242071462409441</v>
      </c>
    </row>
    <row r="128" spans="2:40" x14ac:dyDescent="0.25">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row>
    <row r="129" spans="2:40" x14ac:dyDescent="0.25">
      <c r="B129" s="6" t="s">
        <v>141</v>
      </c>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row>
    <row r="130" spans="2:40" x14ac:dyDescent="0.25">
      <c r="B130" s="24" t="s">
        <v>66</v>
      </c>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row>
    <row r="131" spans="2:40" x14ac:dyDescent="0.25">
      <c r="B131" t="s">
        <v>134</v>
      </c>
      <c r="C131" s="17">
        <v>0.58048003062918296</v>
      </c>
      <c r="D131" s="17">
        <v>0.57032179801232696</v>
      </c>
      <c r="E131" s="17">
        <v>0.58833964514788994</v>
      </c>
      <c r="F131" s="17"/>
      <c r="G131" s="17">
        <v>0.659773821769846</v>
      </c>
      <c r="H131" s="17">
        <v>0.62584778131067198</v>
      </c>
      <c r="I131" s="17">
        <v>0.61041883783758799</v>
      </c>
      <c r="J131" s="17">
        <v>0.62963006455283999</v>
      </c>
      <c r="K131" s="17">
        <v>0.52321362972561702</v>
      </c>
      <c r="L131" s="17">
        <v>0.464657128733026</v>
      </c>
      <c r="M131" s="17"/>
      <c r="N131" s="17">
        <v>0.50930689071104795</v>
      </c>
      <c r="O131" s="17">
        <v>0.58879294875213295</v>
      </c>
      <c r="P131" s="17">
        <v>0.55083502761136305</v>
      </c>
      <c r="Q131" s="17">
        <v>0.67082338787130102</v>
      </c>
      <c r="R131" s="17"/>
      <c r="S131" s="17">
        <v>0.58777300105493002</v>
      </c>
      <c r="T131" s="17">
        <v>0.62348507498250405</v>
      </c>
      <c r="U131" s="17">
        <v>0.59316044478022201</v>
      </c>
      <c r="V131" s="17">
        <v>0.66105839152526202</v>
      </c>
      <c r="W131" s="17">
        <v>0.57291495342757004</v>
      </c>
      <c r="X131" s="17">
        <v>0.57362825905211701</v>
      </c>
      <c r="Y131" s="17">
        <v>0.52758084584018705</v>
      </c>
      <c r="Z131" s="17">
        <v>0.52348402097476399</v>
      </c>
      <c r="AA131" s="17">
        <v>0.58208818852047395</v>
      </c>
      <c r="AB131" s="17">
        <v>0.54659359725276602</v>
      </c>
      <c r="AC131" s="17">
        <v>0.54152150687840395</v>
      </c>
      <c r="AD131" s="17">
        <v>0.499634881017609</v>
      </c>
      <c r="AE131" s="17"/>
      <c r="AF131" s="17">
        <v>0.57673146477109405</v>
      </c>
      <c r="AG131" s="17">
        <v>0.54739816496767202</v>
      </c>
      <c r="AH131" s="17">
        <v>0.64107685466703801</v>
      </c>
      <c r="AI131" s="17"/>
      <c r="AJ131" s="17">
        <v>0.55575097955795305</v>
      </c>
      <c r="AK131" s="17">
        <v>0.59881035404980099</v>
      </c>
      <c r="AL131" s="17">
        <v>0.570290683735728</v>
      </c>
      <c r="AM131" s="17">
        <v>0.54906968350103103</v>
      </c>
      <c r="AN131" s="17">
        <v>0.677751796232688</v>
      </c>
    </row>
    <row r="132" spans="2:40" x14ac:dyDescent="0.25">
      <c r="B132" t="s">
        <v>135</v>
      </c>
      <c r="C132" s="17">
        <v>0.26267510502762498</v>
      </c>
      <c r="D132" s="17">
        <v>0.25937759630271301</v>
      </c>
      <c r="E132" s="17">
        <v>0.26719068577933502</v>
      </c>
      <c r="F132" s="17"/>
      <c r="G132" s="17">
        <v>0.23610618472653599</v>
      </c>
      <c r="H132" s="17">
        <v>0.24455150341198401</v>
      </c>
      <c r="I132" s="17">
        <v>0.23414380294921799</v>
      </c>
      <c r="J132" s="17">
        <v>0.24449658843782901</v>
      </c>
      <c r="K132" s="17">
        <v>0.26226429074741803</v>
      </c>
      <c r="L132" s="17">
        <v>0.33355503957426502</v>
      </c>
      <c r="M132" s="17"/>
      <c r="N132" s="17">
        <v>0.29578721836000998</v>
      </c>
      <c r="O132" s="17">
        <v>0.26242280878848601</v>
      </c>
      <c r="P132" s="17">
        <v>0.28886868876224397</v>
      </c>
      <c r="Q132" s="17">
        <v>0.205828945464619</v>
      </c>
      <c r="R132" s="17"/>
      <c r="S132" s="17">
        <v>0.24404453881199401</v>
      </c>
      <c r="T132" s="17">
        <v>0.23576208952713801</v>
      </c>
      <c r="U132" s="17">
        <v>0.28970438324436598</v>
      </c>
      <c r="V132" s="17">
        <v>0.231060182743271</v>
      </c>
      <c r="W132" s="17">
        <v>0.236720093759686</v>
      </c>
      <c r="X132" s="17">
        <v>0.27984476397854102</v>
      </c>
      <c r="Y132" s="17">
        <v>0.30868897649573102</v>
      </c>
      <c r="Z132" s="17">
        <v>0.29475388414146197</v>
      </c>
      <c r="AA132" s="17">
        <v>0.246776705679461</v>
      </c>
      <c r="AB132" s="17">
        <v>0.26242701201383301</v>
      </c>
      <c r="AC132" s="17">
        <v>0.29999998195354899</v>
      </c>
      <c r="AD132" s="17">
        <v>0.33000850835758699</v>
      </c>
      <c r="AE132" s="17"/>
      <c r="AF132" s="17">
        <v>0.27488219587178903</v>
      </c>
      <c r="AG132" s="17">
        <v>0.26678371211267599</v>
      </c>
      <c r="AH132" s="17">
        <v>0.258927573021563</v>
      </c>
      <c r="AI132" s="17"/>
      <c r="AJ132" s="17">
        <v>0.28183919873602797</v>
      </c>
      <c r="AK132" s="17">
        <v>0.23968618987493701</v>
      </c>
      <c r="AL132" s="17">
        <v>0.27452609630929597</v>
      </c>
      <c r="AM132" s="17">
        <v>0.32536550443281598</v>
      </c>
      <c r="AN132" s="17">
        <v>0.21085331553202799</v>
      </c>
    </row>
    <row r="133" spans="2:40" x14ac:dyDescent="0.25">
      <c r="B133" t="s">
        <v>136</v>
      </c>
      <c r="C133" s="17">
        <v>0.156844864343192</v>
      </c>
      <c r="D133" s="17">
        <v>0.17030060568496</v>
      </c>
      <c r="E133" s="17">
        <v>0.144469669072775</v>
      </c>
      <c r="F133" s="17"/>
      <c r="G133" s="17">
        <v>0.104119993503617</v>
      </c>
      <c r="H133" s="17">
        <v>0.12960071527734399</v>
      </c>
      <c r="I133" s="17">
        <v>0.15543735921319499</v>
      </c>
      <c r="J133" s="17">
        <v>0.12587334700933001</v>
      </c>
      <c r="K133" s="17">
        <v>0.214522079526964</v>
      </c>
      <c r="L133" s="17">
        <v>0.201787831692709</v>
      </c>
      <c r="M133" s="17"/>
      <c r="N133" s="17">
        <v>0.194905890928942</v>
      </c>
      <c r="O133" s="17">
        <v>0.14878424245938099</v>
      </c>
      <c r="P133" s="17">
        <v>0.16029628362639201</v>
      </c>
      <c r="Q133" s="17">
        <v>0.12334766666407899</v>
      </c>
      <c r="R133" s="17"/>
      <c r="S133" s="17">
        <v>0.168182460133075</v>
      </c>
      <c r="T133" s="17">
        <v>0.140752835490358</v>
      </c>
      <c r="U133" s="17">
        <v>0.117135171975412</v>
      </c>
      <c r="V133" s="17">
        <v>0.107881425731468</v>
      </c>
      <c r="W133" s="17">
        <v>0.19036495281274399</v>
      </c>
      <c r="X133" s="17">
        <v>0.146526976969343</v>
      </c>
      <c r="Y133" s="17">
        <v>0.16373017766408199</v>
      </c>
      <c r="Z133" s="17">
        <v>0.18176209488377401</v>
      </c>
      <c r="AA133" s="17">
        <v>0.171135105800066</v>
      </c>
      <c r="AB133" s="17">
        <v>0.19097939073340101</v>
      </c>
      <c r="AC133" s="17">
        <v>0.15847851116804701</v>
      </c>
      <c r="AD133" s="17">
        <v>0.17035661062480301</v>
      </c>
      <c r="AE133" s="17"/>
      <c r="AF133" s="17">
        <v>0.14838633935711701</v>
      </c>
      <c r="AG133" s="17">
        <v>0.185818122919652</v>
      </c>
      <c r="AH133" s="17">
        <v>9.9995572311399203E-2</v>
      </c>
      <c r="AI133" s="17"/>
      <c r="AJ133" s="17">
        <v>0.162409821706019</v>
      </c>
      <c r="AK133" s="17">
        <v>0.16150345607526101</v>
      </c>
      <c r="AL133" s="17">
        <v>0.155183219954976</v>
      </c>
      <c r="AM133" s="17">
        <v>0.125564812066153</v>
      </c>
      <c r="AN133" s="17">
        <v>0.111394888235285</v>
      </c>
    </row>
    <row r="134" spans="2:40" x14ac:dyDescent="0.25">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row>
    <row r="135" spans="2:40" x14ac:dyDescent="0.25">
      <c r="B135" s="6" t="s">
        <v>142</v>
      </c>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row>
    <row r="136" spans="2:40" x14ac:dyDescent="0.25">
      <c r="B136" s="24" t="s">
        <v>66</v>
      </c>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row>
    <row r="137" spans="2:40" x14ac:dyDescent="0.25">
      <c r="B137" t="s">
        <v>134</v>
      </c>
      <c r="C137" s="17">
        <v>0.769192115327613</v>
      </c>
      <c r="D137" s="17">
        <v>0.73339136160432905</v>
      </c>
      <c r="E137" s="17">
        <v>0.80303637612803302</v>
      </c>
      <c r="F137" s="17"/>
      <c r="G137" s="17">
        <v>0.69605407674788899</v>
      </c>
      <c r="H137" s="17">
        <v>0.70095826749282697</v>
      </c>
      <c r="I137" s="17">
        <v>0.73511916955425205</v>
      </c>
      <c r="J137" s="17">
        <v>0.82796634837283201</v>
      </c>
      <c r="K137" s="17">
        <v>0.81443155086565699</v>
      </c>
      <c r="L137" s="17">
        <v>0.822927932121439</v>
      </c>
      <c r="M137" s="17"/>
      <c r="N137" s="17">
        <v>0.73291452662860002</v>
      </c>
      <c r="O137" s="17">
        <v>0.79423241930638799</v>
      </c>
      <c r="P137" s="17">
        <v>0.74025664603218899</v>
      </c>
      <c r="Q137" s="17">
        <v>0.808315812114343</v>
      </c>
      <c r="R137" s="17"/>
      <c r="S137" s="17">
        <v>0.68481488151288294</v>
      </c>
      <c r="T137" s="17">
        <v>0.79456820772716297</v>
      </c>
      <c r="U137" s="17">
        <v>0.80194570934015297</v>
      </c>
      <c r="V137" s="17">
        <v>0.85846971506633496</v>
      </c>
      <c r="W137" s="17">
        <v>0.76218311145189399</v>
      </c>
      <c r="X137" s="17">
        <v>0.75094103217450603</v>
      </c>
      <c r="Y137" s="17">
        <v>0.76936682733388395</v>
      </c>
      <c r="Z137" s="17">
        <v>0.74311770730225901</v>
      </c>
      <c r="AA137" s="17">
        <v>0.76321910874663501</v>
      </c>
      <c r="AB137" s="17">
        <v>0.75917107978762299</v>
      </c>
      <c r="AC137" s="17">
        <v>0.77933932896729696</v>
      </c>
      <c r="AD137" s="17">
        <v>0.83856804802755602</v>
      </c>
      <c r="AE137" s="17"/>
      <c r="AF137" s="17">
        <v>0.78876137223109399</v>
      </c>
      <c r="AG137" s="17">
        <v>0.753634677567944</v>
      </c>
      <c r="AH137" s="17">
        <v>0.76172010012638003</v>
      </c>
      <c r="AI137" s="17"/>
      <c r="AJ137" s="17">
        <v>0.769408751050915</v>
      </c>
      <c r="AK137" s="17">
        <v>0.75058486103841704</v>
      </c>
      <c r="AL137" s="17">
        <v>0.74428048182125295</v>
      </c>
      <c r="AM137" s="17">
        <v>0.84403028931458801</v>
      </c>
      <c r="AN137" s="17">
        <v>0.82404992593791604</v>
      </c>
    </row>
    <row r="138" spans="2:40" x14ac:dyDescent="0.25">
      <c r="B138" t="s">
        <v>135</v>
      </c>
      <c r="C138" s="17">
        <v>0.164941902713268</v>
      </c>
      <c r="D138" s="17">
        <v>0.18653732483535901</v>
      </c>
      <c r="E138" s="17">
        <v>0.14465330173794899</v>
      </c>
      <c r="F138" s="17"/>
      <c r="G138" s="17">
        <v>0.21620311810314799</v>
      </c>
      <c r="H138" s="17">
        <v>0.209996768960695</v>
      </c>
      <c r="I138" s="17">
        <v>0.18271734181008101</v>
      </c>
      <c r="J138" s="17">
        <v>0.124289867709811</v>
      </c>
      <c r="K138" s="17">
        <v>0.12998775570163201</v>
      </c>
      <c r="L138" s="17">
        <v>0.13626218842132301</v>
      </c>
      <c r="M138" s="17"/>
      <c r="N138" s="17">
        <v>0.179624774565077</v>
      </c>
      <c r="O138" s="17">
        <v>0.14863226013322001</v>
      </c>
      <c r="P138" s="17">
        <v>0.18385695635145799</v>
      </c>
      <c r="Q138" s="17">
        <v>0.149653106578409</v>
      </c>
      <c r="R138" s="17"/>
      <c r="S138" s="17">
        <v>0.20990020278838001</v>
      </c>
      <c r="T138" s="17">
        <v>0.122144079036776</v>
      </c>
      <c r="U138" s="17">
        <v>0.15761540205503799</v>
      </c>
      <c r="V138" s="17">
        <v>0.104740524886747</v>
      </c>
      <c r="W138" s="17">
        <v>0.151890796780356</v>
      </c>
      <c r="X138" s="17">
        <v>0.20085931471835899</v>
      </c>
      <c r="Y138" s="17">
        <v>0.17844446642293799</v>
      </c>
      <c r="Z138" s="17">
        <v>0.18620783121380799</v>
      </c>
      <c r="AA138" s="17">
        <v>0.17846038115790699</v>
      </c>
      <c r="AB138" s="17">
        <v>0.16076391692439199</v>
      </c>
      <c r="AC138" s="17">
        <v>0.190167066788172</v>
      </c>
      <c r="AD138" s="17">
        <v>0.11996360561125501</v>
      </c>
      <c r="AE138" s="17"/>
      <c r="AF138" s="17">
        <v>0.158885299321535</v>
      </c>
      <c r="AG138" s="17">
        <v>0.16675467689713799</v>
      </c>
      <c r="AH138" s="17">
        <v>0.182481580185193</v>
      </c>
      <c r="AI138" s="17"/>
      <c r="AJ138" s="17">
        <v>0.16772485149187899</v>
      </c>
      <c r="AK138" s="17">
        <v>0.17146447196105499</v>
      </c>
      <c r="AL138" s="17">
        <v>0.173086755139715</v>
      </c>
      <c r="AM138" s="17">
        <v>0.12880784842679699</v>
      </c>
      <c r="AN138" s="17">
        <v>0.13433131175357399</v>
      </c>
    </row>
    <row r="139" spans="2:40" x14ac:dyDescent="0.25">
      <c r="B139" t="s">
        <v>136</v>
      </c>
      <c r="C139" s="17">
        <v>6.5865981959118802E-2</v>
      </c>
      <c r="D139" s="17">
        <v>8.0071313560312204E-2</v>
      </c>
      <c r="E139" s="17">
        <v>5.2310322134018102E-2</v>
      </c>
      <c r="F139" s="17"/>
      <c r="G139" s="17">
        <v>8.7742805148963404E-2</v>
      </c>
      <c r="H139" s="17">
        <v>8.9044963546478395E-2</v>
      </c>
      <c r="I139" s="17">
        <v>8.2163488635666401E-2</v>
      </c>
      <c r="J139" s="17">
        <v>4.7743783917357799E-2</v>
      </c>
      <c r="K139" s="17">
        <v>5.5580693432711499E-2</v>
      </c>
      <c r="L139" s="17">
        <v>4.0809879457238199E-2</v>
      </c>
      <c r="M139" s="17"/>
      <c r="N139" s="17">
        <v>8.7460698806322304E-2</v>
      </c>
      <c r="O139" s="17">
        <v>5.7135320560392097E-2</v>
      </c>
      <c r="P139" s="17">
        <v>7.5886397616352699E-2</v>
      </c>
      <c r="Q139" s="17">
        <v>4.2031081307248599E-2</v>
      </c>
      <c r="R139" s="17"/>
      <c r="S139" s="17">
        <v>0.10528491569873701</v>
      </c>
      <c r="T139" s="17">
        <v>8.3287713236061295E-2</v>
      </c>
      <c r="U139" s="17">
        <v>4.0438888604808897E-2</v>
      </c>
      <c r="V139" s="17">
        <v>3.6789760046918397E-2</v>
      </c>
      <c r="W139" s="17">
        <v>8.5926091767749804E-2</v>
      </c>
      <c r="X139" s="17">
        <v>4.8199653107135199E-2</v>
      </c>
      <c r="Y139" s="17">
        <v>5.2188706243177299E-2</v>
      </c>
      <c r="Z139" s="17">
        <v>7.0674461483932499E-2</v>
      </c>
      <c r="AA139" s="17">
        <v>5.8320510095457502E-2</v>
      </c>
      <c r="AB139" s="17">
        <v>8.0065003287985201E-2</v>
      </c>
      <c r="AC139" s="17">
        <v>3.0493604244531201E-2</v>
      </c>
      <c r="AD139" s="17">
        <v>4.1468346361189297E-2</v>
      </c>
      <c r="AE139" s="17"/>
      <c r="AF139" s="17">
        <v>5.2353328447370603E-2</v>
      </c>
      <c r="AG139" s="17">
        <v>7.9610645534918201E-2</v>
      </c>
      <c r="AH139" s="17">
        <v>5.5798319688426599E-2</v>
      </c>
      <c r="AI139" s="17"/>
      <c r="AJ139" s="17">
        <v>6.2866397457206097E-2</v>
      </c>
      <c r="AK139" s="17">
        <v>7.7950667000528107E-2</v>
      </c>
      <c r="AL139" s="17">
        <v>8.2632763039031998E-2</v>
      </c>
      <c r="AM139" s="17">
        <v>2.7161862258614701E-2</v>
      </c>
      <c r="AN139" s="17">
        <v>4.16187623085102E-2</v>
      </c>
    </row>
    <row r="140" spans="2:40" x14ac:dyDescent="0.25">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row>
    <row r="141" spans="2:40" x14ac:dyDescent="0.25">
      <c r="B141" s="6" t="s">
        <v>143</v>
      </c>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row>
    <row r="142" spans="2:40" x14ac:dyDescent="0.25">
      <c r="B142" s="24" t="s">
        <v>66</v>
      </c>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row>
    <row r="143" spans="2:40" x14ac:dyDescent="0.25">
      <c r="B143" t="s">
        <v>134</v>
      </c>
      <c r="C143" s="17">
        <v>0.84923431652365899</v>
      </c>
      <c r="D143" s="17">
        <v>0.81425338287330995</v>
      </c>
      <c r="E143" s="17">
        <v>0.88267171184791404</v>
      </c>
      <c r="F143" s="17"/>
      <c r="G143" s="17">
        <v>0.73264467861821203</v>
      </c>
      <c r="H143" s="17">
        <v>0.73804084980437701</v>
      </c>
      <c r="I143" s="17">
        <v>0.80071977980633102</v>
      </c>
      <c r="J143" s="17">
        <v>0.91682963488296998</v>
      </c>
      <c r="K143" s="17">
        <v>0.93414025429506198</v>
      </c>
      <c r="L143" s="17">
        <v>0.94481940737854997</v>
      </c>
      <c r="M143" s="17"/>
      <c r="N143" s="17">
        <v>0.82575534628360003</v>
      </c>
      <c r="O143" s="17">
        <v>0.86449721101374</v>
      </c>
      <c r="P143" s="17">
        <v>0.81305252519433802</v>
      </c>
      <c r="Q143" s="17">
        <v>0.88837966525361101</v>
      </c>
      <c r="R143" s="17"/>
      <c r="S143" s="17">
        <v>0.73543939458365604</v>
      </c>
      <c r="T143" s="17">
        <v>0.86396593527802101</v>
      </c>
      <c r="U143" s="17">
        <v>0.89577747229274496</v>
      </c>
      <c r="V143" s="17">
        <v>0.91626589459670604</v>
      </c>
      <c r="W143" s="17">
        <v>0.83645804089881004</v>
      </c>
      <c r="X143" s="17">
        <v>0.82755467901959301</v>
      </c>
      <c r="Y143" s="17">
        <v>0.87305929459860399</v>
      </c>
      <c r="Z143" s="17">
        <v>0.78768222921592401</v>
      </c>
      <c r="AA143" s="17">
        <v>0.84366940496053899</v>
      </c>
      <c r="AB143" s="17">
        <v>0.87873579278767</v>
      </c>
      <c r="AC143" s="17">
        <v>0.90787606541501398</v>
      </c>
      <c r="AD143" s="17">
        <v>0.93876821182876802</v>
      </c>
      <c r="AE143" s="17"/>
      <c r="AF143" s="17">
        <v>0.88100886239264597</v>
      </c>
      <c r="AG143" s="17">
        <v>0.81564907512350604</v>
      </c>
      <c r="AH143" s="17">
        <v>0.87174719378521004</v>
      </c>
      <c r="AI143" s="17"/>
      <c r="AJ143" s="17">
        <v>0.87104629531547395</v>
      </c>
      <c r="AK143" s="17">
        <v>0.80514674782120998</v>
      </c>
      <c r="AL143" s="17">
        <v>0.80204149591848495</v>
      </c>
      <c r="AM143" s="17">
        <v>0.94929215179971804</v>
      </c>
      <c r="AN143" s="17">
        <v>0.92536789749596404</v>
      </c>
    </row>
    <row r="144" spans="2:40" x14ac:dyDescent="0.25">
      <c r="B144" t="s">
        <v>135</v>
      </c>
      <c r="C144" s="17">
        <v>0.11056576950028001</v>
      </c>
      <c r="D144" s="17">
        <v>0.13444757991902001</v>
      </c>
      <c r="E144" s="17">
        <v>8.7775354919530202E-2</v>
      </c>
      <c r="F144" s="17"/>
      <c r="G144" s="17">
        <v>0.19433482999472099</v>
      </c>
      <c r="H144" s="17">
        <v>0.191964180808917</v>
      </c>
      <c r="I144" s="17">
        <v>0.135915320529225</v>
      </c>
      <c r="J144" s="17">
        <v>6.7844420645643597E-2</v>
      </c>
      <c r="K144" s="17">
        <v>4.4917996250815599E-2</v>
      </c>
      <c r="L144" s="17">
        <v>4.6777515274114001E-2</v>
      </c>
      <c r="M144" s="17"/>
      <c r="N144" s="17">
        <v>0.118131702791859</v>
      </c>
      <c r="O144" s="17">
        <v>9.4906852225647306E-2</v>
      </c>
      <c r="P144" s="17">
        <v>0.14721662312900899</v>
      </c>
      <c r="Q144" s="17">
        <v>8.8008119949626595E-2</v>
      </c>
      <c r="R144" s="17"/>
      <c r="S144" s="17">
        <v>0.184679612104242</v>
      </c>
      <c r="T144" s="17">
        <v>9.2264693709959794E-2</v>
      </c>
      <c r="U144" s="17">
        <v>7.4696674121569606E-2</v>
      </c>
      <c r="V144" s="17">
        <v>6.1216676830746199E-2</v>
      </c>
      <c r="W144" s="17">
        <v>0.116274984186507</v>
      </c>
      <c r="X144" s="17">
        <v>0.1267273659822</v>
      </c>
      <c r="Y144" s="17">
        <v>0.10951592621930201</v>
      </c>
      <c r="Z144" s="17">
        <v>0.16663500555468799</v>
      </c>
      <c r="AA144" s="17">
        <v>0.12518806136782201</v>
      </c>
      <c r="AB144" s="17">
        <v>8.6039311909684196E-2</v>
      </c>
      <c r="AC144" s="17">
        <v>7.08312748141086E-2</v>
      </c>
      <c r="AD144" s="17">
        <v>4.0291049305446303E-2</v>
      </c>
      <c r="AE144" s="17"/>
      <c r="AF144" s="17">
        <v>8.9616334894959404E-2</v>
      </c>
      <c r="AG144" s="17">
        <v>0.13591758093168199</v>
      </c>
      <c r="AH144" s="17">
        <v>9.2093797118395299E-2</v>
      </c>
      <c r="AI144" s="17"/>
      <c r="AJ144" s="17">
        <v>9.79408146141688E-2</v>
      </c>
      <c r="AK144" s="17">
        <v>0.14257472128224799</v>
      </c>
      <c r="AL144" s="17">
        <v>0.12875286721804499</v>
      </c>
      <c r="AM144" s="17">
        <v>5.0707848200281701E-2</v>
      </c>
      <c r="AN144" s="17">
        <v>5.45922849922948E-2</v>
      </c>
    </row>
    <row r="145" spans="2:40" x14ac:dyDescent="0.25">
      <c r="B145" t="s">
        <v>136</v>
      </c>
      <c r="C145" s="17">
        <v>4.0199913976060701E-2</v>
      </c>
      <c r="D145" s="17">
        <v>5.1299037207670303E-2</v>
      </c>
      <c r="E145" s="17">
        <v>2.9552933232555399E-2</v>
      </c>
      <c r="F145" s="17"/>
      <c r="G145" s="17">
        <v>7.3020491387066899E-2</v>
      </c>
      <c r="H145" s="17">
        <v>6.9994969386706296E-2</v>
      </c>
      <c r="I145" s="17">
        <v>6.3364899664444502E-2</v>
      </c>
      <c r="J145" s="17">
        <v>1.53259444713861E-2</v>
      </c>
      <c r="K145" s="17">
        <v>2.09417494541226E-2</v>
      </c>
      <c r="L145" s="17">
        <v>8.4030773473357696E-3</v>
      </c>
      <c r="M145" s="17"/>
      <c r="N145" s="17">
        <v>5.6112950924540002E-2</v>
      </c>
      <c r="O145" s="17">
        <v>4.0595936760612503E-2</v>
      </c>
      <c r="P145" s="17">
        <v>3.9730851676653398E-2</v>
      </c>
      <c r="Q145" s="17">
        <v>2.36122147967626E-2</v>
      </c>
      <c r="R145" s="17"/>
      <c r="S145" s="17">
        <v>7.9880993312102397E-2</v>
      </c>
      <c r="T145" s="17">
        <v>4.3769371012019102E-2</v>
      </c>
      <c r="U145" s="17">
        <v>2.9525853585685199E-2</v>
      </c>
      <c r="V145" s="17">
        <v>2.2517428572547699E-2</v>
      </c>
      <c r="W145" s="17">
        <v>4.7266974914683402E-2</v>
      </c>
      <c r="X145" s="17">
        <v>4.5717954998207203E-2</v>
      </c>
      <c r="Y145" s="17">
        <v>1.7424779182093099E-2</v>
      </c>
      <c r="Z145" s="17">
        <v>4.5682765229387703E-2</v>
      </c>
      <c r="AA145" s="17">
        <v>3.11425336716394E-2</v>
      </c>
      <c r="AB145" s="17">
        <v>3.5224895302645699E-2</v>
      </c>
      <c r="AC145" s="17">
        <v>2.1292659770877301E-2</v>
      </c>
      <c r="AD145" s="17">
        <v>2.0940738865785201E-2</v>
      </c>
      <c r="AE145" s="17"/>
      <c r="AF145" s="17">
        <v>2.93748027123946E-2</v>
      </c>
      <c r="AG145" s="17">
        <v>4.8433343944812197E-2</v>
      </c>
      <c r="AH145" s="17">
        <v>3.6159009096394801E-2</v>
      </c>
      <c r="AI145" s="17"/>
      <c r="AJ145" s="17">
        <v>3.1012890070357301E-2</v>
      </c>
      <c r="AK145" s="17">
        <v>5.2278530896542302E-2</v>
      </c>
      <c r="AL145" s="17">
        <v>6.92056368634692E-2</v>
      </c>
      <c r="AM145" s="17">
        <v>0</v>
      </c>
      <c r="AN145" s="17">
        <v>2.0039817511741099E-2</v>
      </c>
    </row>
    <row r="146" spans="2:40" x14ac:dyDescent="0.25">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row>
    <row r="147" spans="2:40" x14ac:dyDescent="0.25">
      <c r="B147" s="6" t="s">
        <v>144</v>
      </c>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row>
    <row r="148" spans="2:40" x14ac:dyDescent="0.25">
      <c r="B148" s="24" t="s">
        <v>66</v>
      </c>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row>
    <row r="149" spans="2:40" x14ac:dyDescent="0.25">
      <c r="B149" t="s">
        <v>134</v>
      </c>
      <c r="C149" s="17">
        <v>0.82900443799621404</v>
      </c>
      <c r="D149" s="17">
        <v>0.79914410946905701</v>
      </c>
      <c r="E149" s="17">
        <v>0.85733886556185401</v>
      </c>
      <c r="F149" s="17"/>
      <c r="G149" s="17">
        <v>0.69399417060456903</v>
      </c>
      <c r="H149" s="17">
        <v>0.73286411673040697</v>
      </c>
      <c r="I149" s="17">
        <v>0.81164130765220799</v>
      </c>
      <c r="J149" s="17">
        <v>0.90475972311472497</v>
      </c>
      <c r="K149" s="17">
        <v>0.90298111200350095</v>
      </c>
      <c r="L149" s="17">
        <v>0.89988393835396796</v>
      </c>
      <c r="M149" s="17"/>
      <c r="N149" s="17">
        <v>0.77872060708586199</v>
      </c>
      <c r="O149" s="17">
        <v>0.86076422733624802</v>
      </c>
      <c r="P149" s="17">
        <v>0.81036794751965902</v>
      </c>
      <c r="Q149" s="17">
        <v>0.86811034451968305</v>
      </c>
      <c r="R149" s="17"/>
      <c r="S149" s="17">
        <v>0.69043425946638104</v>
      </c>
      <c r="T149" s="17">
        <v>0.86057224515911501</v>
      </c>
      <c r="U149" s="17">
        <v>0.85325823196356398</v>
      </c>
      <c r="V149" s="17">
        <v>0.87595586720542995</v>
      </c>
      <c r="W149" s="17">
        <v>0.81658057214833502</v>
      </c>
      <c r="X149" s="17">
        <v>0.79447480003853099</v>
      </c>
      <c r="Y149" s="17">
        <v>0.87447809701663204</v>
      </c>
      <c r="Z149" s="17">
        <v>0.78511158866859998</v>
      </c>
      <c r="AA149" s="17">
        <v>0.81915151484423199</v>
      </c>
      <c r="AB149" s="17">
        <v>0.89008142214247699</v>
      </c>
      <c r="AC149" s="17">
        <v>0.90073099087085096</v>
      </c>
      <c r="AD149" s="17">
        <v>0.93657721827114904</v>
      </c>
      <c r="AE149" s="17"/>
      <c r="AF149" s="17">
        <v>0.85742881730213405</v>
      </c>
      <c r="AG149" s="17">
        <v>0.79691085489961</v>
      </c>
      <c r="AH149" s="17">
        <v>0.86185998219551796</v>
      </c>
      <c r="AI149" s="17"/>
      <c r="AJ149" s="17">
        <v>0.84077961664816203</v>
      </c>
      <c r="AK149" s="17">
        <v>0.77969236167020795</v>
      </c>
      <c r="AL149" s="17">
        <v>0.80125291572482904</v>
      </c>
      <c r="AM149" s="17">
        <v>0.87336433216135301</v>
      </c>
      <c r="AN149" s="17">
        <v>0.91651328793281595</v>
      </c>
    </row>
    <row r="150" spans="2:40" x14ac:dyDescent="0.25">
      <c r="B150" t="s">
        <v>135</v>
      </c>
      <c r="C150" s="17">
        <v>0.12152321265107199</v>
      </c>
      <c r="D150" s="17">
        <v>0.14029814240563199</v>
      </c>
      <c r="E150" s="17">
        <v>0.103776692074341</v>
      </c>
      <c r="F150" s="17"/>
      <c r="G150" s="17">
        <v>0.220427396928877</v>
      </c>
      <c r="H150" s="17">
        <v>0.18334260639706501</v>
      </c>
      <c r="I150" s="17">
        <v>0.134275215275143</v>
      </c>
      <c r="J150" s="17">
        <v>6.8865594210300696E-2</v>
      </c>
      <c r="K150" s="17">
        <v>6.7827036967764098E-2</v>
      </c>
      <c r="L150" s="17">
        <v>7.3934944538262298E-2</v>
      </c>
      <c r="M150" s="17"/>
      <c r="N150" s="17">
        <v>0.137933454169409</v>
      </c>
      <c r="O150" s="17">
        <v>0.10817048490184999</v>
      </c>
      <c r="P150" s="17">
        <v>0.13473368726455701</v>
      </c>
      <c r="Q150" s="17">
        <v>0.10389559163041601</v>
      </c>
      <c r="R150" s="17"/>
      <c r="S150" s="17">
        <v>0.211982833232018</v>
      </c>
      <c r="T150" s="17">
        <v>9.3558877168492594E-2</v>
      </c>
      <c r="U150" s="17">
        <v>0.100666808939995</v>
      </c>
      <c r="V150" s="17">
        <v>9.0762721194971099E-2</v>
      </c>
      <c r="W150" s="17">
        <v>0.124586195468496</v>
      </c>
      <c r="X150" s="17">
        <v>0.15525297598528001</v>
      </c>
      <c r="Y150" s="17">
        <v>0.112450998001208</v>
      </c>
      <c r="Z150" s="17">
        <v>0.109233568035784</v>
      </c>
      <c r="AA150" s="17">
        <v>0.14197242003483801</v>
      </c>
      <c r="AB150" s="17">
        <v>7.6731885284915605E-2</v>
      </c>
      <c r="AC150" s="17">
        <v>7.1929142990417402E-2</v>
      </c>
      <c r="AD150" s="17">
        <v>4.2482042863065603E-2</v>
      </c>
      <c r="AE150" s="17"/>
      <c r="AF150" s="17">
        <v>0.107122759725247</v>
      </c>
      <c r="AG150" s="17">
        <v>0.14037057749168899</v>
      </c>
      <c r="AH150" s="17">
        <v>9.7360255590715705E-2</v>
      </c>
      <c r="AI150" s="17"/>
      <c r="AJ150" s="17">
        <v>0.112966821586654</v>
      </c>
      <c r="AK150" s="17">
        <v>0.16368303130055001</v>
      </c>
      <c r="AL150" s="17">
        <v>0.12783553556044899</v>
      </c>
      <c r="AM150" s="17">
        <v>9.9473805580031896E-2</v>
      </c>
      <c r="AN150" s="17">
        <v>4.7977630152075998E-2</v>
      </c>
    </row>
    <row r="151" spans="2:40" x14ac:dyDescent="0.25">
      <c r="B151" t="s">
        <v>136</v>
      </c>
      <c r="C151" s="17">
        <v>4.9472349352713801E-2</v>
      </c>
      <c r="D151" s="17">
        <v>6.05577481253105E-2</v>
      </c>
      <c r="E151" s="17">
        <v>3.8884442363805199E-2</v>
      </c>
      <c r="F151" s="17"/>
      <c r="G151" s="17">
        <v>8.5578432466553903E-2</v>
      </c>
      <c r="H151" s="17">
        <v>8.3793276872528397E-2</v>
      </c>
      <c r="I151" s="17">
        <v>5.4083477072649301E-2</v>
      </c>
      <c r="J151" s="17">
        <v>2.6374682674974299E-2</v>
      </c>
      <c r="K151" s="17">
        <v>2.9191851028734998E-2</v>
      </c>
      <c r="L151" s="17">
        <v>2.6181117107770099E-2</v>
      </c>
      <c r="M151" s="17"/>
      <c r="N151" s="17">
        <v>8.3345938744728607E-2</v>
      </c>
      <c r="O151" s="17">
        <v>3.1065287761902E-2</v>
      </c>
      <c r="P151" s="17">
        <v>5.4898365215784103E-2</v>
      </c>
      <c r="Q151" s="17">
        <v>2.7994063849900899E-2</v>
      </c>
      <c r="R151" s="17"/>
      <c r="S151" s="17">
        <v>9.7582907301600505E-2</v>
      </c>
      <c r="T151" s="17">
        <v>4.5868877672391901E-2</v>
      </c>
      <c r="U151" s="17">
        <v>4.6074959096441201E-2</v>
      </c>
      <c r="V151" s="17">
        <v>3.32814115995985E-2</v>
      </c>
      <c r="W151" s="17">
        <v>5.8833232383169502E-2</v>
      </c>
      <c r="X151" s="17">
        <v>5.0272223976189002E-2</v>
      </c>
      <c r="Y151" s="17">
        <v>1.3070904982160099E-2</v>
      </c>
      <c r="Z151" s="17">
        <v>0.105654843295616</v>
      </c>
      <c r="AA151" s="17">
        <v>3.8876065120930198E-2</v>
      </c>
      <c r="AB151" s="17">
        <v>3.3186692572607202E-2</v>
      </c>
      <c r="AC151" s="17">
        <v>2.7339866138731499E-2</v>
      </c>
      <c r="AD151" s="17">
        <v>2.0940738865785201E-2</v>
      </c>
      <c r="AE151" s="17"/>
      <c r="AF151" s="17">
        <v>3.5448422972618597E-2</v>
      </c>
      <c r="AG151" s="17">
        <v>6.2718567608701398E-2</v>
      </c>
      <c r="AH151" s="17">
        <v>4.0779762213766398E-2</v>
      </c>
      <c r="AI151" s="17"/>
      <c r="AJ151" s="17">
        <v>4.62535617651837E-2</v>
      </c>
      <c r="AK151" s="17">
        <v>5.6624607029241603E-2</v>
      </c>
      <c r="AL151" s="17">
        <v>7.0911548714722203E-2</v>
      </c>
      <c r="AM151" s="17">
        <v>2.7161862258614701E-2</v>
      </c>
      <c r="AN151" s="17">
        <v>3.55090819151078E-2</v>
      </c>
    </row>
    <row r="152" spans="2:40" x14ac:dyDescent="0.25">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row>
    <row r="153" spans="2:40" x14ac:dyDescent="0.25">
      <c r="B153" s="6" t="s">
        <v>145</v>
      </c>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row>
    <row r="154" spans="2:40" x14ac:dyDescent="0.25">
      <c r="B154" s="24" t="s">
        <v>66</v>
      </c>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row>
    <row r="155" spans="2:40" x14ac:dyDescent="0.25">
      <c r="B155" t="s">
        <v>134</v>
      </c>
      <c r="C155" s="17">
        <v>0.76740906368782202</v>
      </c>
      <c r="D155" s="17">
        <v>0.77084829342755001</v>
      </c>
      <c r="E155" s="17">
        <v>0.76290316164377503</v>
      </c>
      <c r="F155" s="17"/>
      <c r="G155" s="17">
        <v>0.76301893663726605</v>
      </c>
      <c r="H155" s="17">
        <v>0.70992781807660199</v>
      </c>
      <c r="I155" s="17">
        <v>0.77547573689618499</v>
      </c>
      <c r="J155" s="17">
        <v>0.81620506085713496</v>
      </c>
      <c r="K155" s="17">
        <v>0.78932070676340305</v>
      </c>
      <c r="L155" s="17">
        <v>0.75599637009514298</v>
      </c>
      <c r="M155" s="17"/>
      <c r="N155" s="17">
        <v>0.73740160182299597</v>
      </c>
      <c r="O155" s="17">
        <v>0.77991283918228105</v>
      </c>
      <c r="P155" s="17">
        <v>0.75751578449955004</v>
      </c>
      <c r="Q155" s="17">
        <v>0.79395783037031697</v>
      </c>
      <c r="R155" s="17"/>
      <c r="S155" s="17">
        <v>0.70478522490176099</v>
      </c>
      <c r="T155" s="17">
        <v>0.78824625085564304</v>
      </c>
      <c r="U155" s="17">
        <v>0.80767475921215803</v>
      </c>
      <c r="V155" s="17">
        <v>0.838999825426338</v>
      </c>
      <c r="W155" s="17">
        <v>0.71489211445546896</v>
      </c>
      <c r="X155" s="17">
        <v>0.77475383268143605</v>
      </c>
      <c r="Y155" s="17">
        <v>0.76204008468995899</v>
      </c>
      <c r="Z155" s="17">
        <v>0.62131416341412904</v>
      </c>
      <c r="AA155" s="17">
        <v>0.71239241656166297</v>
      </c>
      <c r="AB155" s="17">
        <v>0.83138330231503199</v>
      </c>
      <c r="AC155" s="17">
        <v>0.81948125894773305</v>
      </c>
      <c r="AD155" s="17">
        <v>0.87919564014303198</v>
      </c>
      <c r="AE155" s="17"/>
      <c r="AF155" s="17">
        <v>0.76019678657137901</v>
      </c>
      <c r="AG155" s="17">
        <v>0.75313876768217602</v>
      </c>
      <c r="AH155" s="17">
        <v>0.78852051473045204</v>
      </c>
      <c r="AI155" s="17"/>
      <c r="AJ155" s="17">
        <v>0.76903181784477304</v>
      </c>
      <c r="AK155" s="17">
        <v>0.73991928271288498</v>
      </c>
      <c r="AL155" s="17">
        <v>0.766621202577904</v>
      </c>
      <c r="AM155" s="17">
        <v>0.80365987929152305</v>
      </c>
      <c r="AN155" s="17">
        <v>0.79751115366700398</v>
      </c>
    </row>
    <row r="156" spans="2:40" x14ac:dyDescent="0.25">
      <c r="B156" t="s">
        <v>135</v>
      </c>
      <c r="C156" s="17">
        <v>0.15956212706926901</v>
      </c>
      <c r="D156" s="17">
        <v>0.15844611867182801</v>
      </c>
      <c r="E156" s="17">
        <v>0.16143836786472801</v>
      </c>
      <c r="F156" s="17"/>
      <c r="G156" s="17">
        <v>0.185919043249652</v>
      </c>
      <c r="H156" s="17">
        <v>0.18987831305295599</v>
      </c>
      <c r="I156" s="17">
        <v>0.146746662908459</v>
      </c>
      <c r="J156" s="17">
        <v>0.127162147837939</v>
      </c>
      <c r="K156" s="17">
        <v>0.127808268194919</v>
      </c>
      <c r="L156" s="17">
        <v>0.175574610336341</v>
      </c>
      <c r="M156" s="17"/>
      <c r="N156" s="17">
        <v>0.18220885425041</v>
      </c>
      <c r="O156" s="17">
        <v>0.15018051870322999</v>
      </c>
      <c r="P156" s="17">
        <v>0.16561058707242701</v>
      </c>
      <c r="Q156" s="17">
        <v>0.14006489820729401</v>
      </c>
      <c r="R156" s="17"/>
      <c r="S156" s="17">
        <v>0.186682056071516</v>
      </c>
      <c r="T156" s="17">
        <v>0.13723359039730701</v>
      </c>
      <c r="U156" s="17">
        <v>9.7302445738278898E-2</v>
      </c>
      <c r="V156" s="17">
        <v>0.138646370778193</v>
      </c>
      <c r="W156" s="17">
        <v>0.196252733203862</v>
      </c>
      <c r="X156" s="17">
        <v>0.15807854791248499</v>
      </c>
      <c r="Y156" s="17">
        <v>0.18938531819644899</v>
      </c>
      <c r="Z156" s="17">
        <v>0.24024406034286799</v>
      </c>
      <c r="AA156" s="17">
        <v>0.206170309966239</v>
      </c>
      <c r="AB156" s="17">
        <v>0.11496850239322</v>
      </c>
      <c r="AC156" s="17">
        <v>0.14290302221766199</v>
      </c>
      <c r="AD156" s="17">
        <v>8.1237162574677405E-2</v>
      </c>
      <c r="AE156" s="17"/>
      <c r="AF156" s="17">
        <v>0.159625064506321</v>
      </c>
      <c r="AG156" s="17">
        <v>0.17042742073237399</v>
      </c>
      <c r="AH156" s="17">
        <v>0.14331301426624901</v>
      </c>
      <c r="AI156" s="17"/>
      <c r="AJ156" s="17">
        <v>0.15282102628143701</v>
      </c>
      <c r="AK156" s="17">
        <v>0.16808880024153799</v>
      </c>
      <c r="AL156" s="17">
        <v>0.177637666182697</v>
      </c>
      <c r="AM156" s="17">
        <v>6.8772608663719106E-2</v>
      </c>
      <c r="AN156" s="17">
        <v>0.15598919995522501</v>
      </c>
    </row>
    <row r="157" spans="2:40" x14ac:dyDescent="0.25">
      <c r="B157" t="s">
        <v>136</v>
      </c>
      <c r="C157" s="17">
        <v>7.3028809242909096E-2</v>
      </c>
      <c r="D157" s="17">
        <v>7.0705587900621605E-2</v>
      </c>
      <c r="E157" s="17">
        <v>7.5658470491497806E-2</v>
      </c>
      <c r="F157" s="17"/>
      <c r="G157" s="17">
        <v>5.1062020113081898E-2</v>
      </c>
      <c r="H157" s="17">
        <v>0.100193868870442</v>
      </c>
      <c r="I157" s="17">
        <v>7.7777600195356206E-2</v>
      </c>
      <c r="J157" s="17">
        <v>5.6632791304926398E-2</v>
      </c>
      <c r="K157" s="17">
        <v>8.2871025041678495E-2</v>
      </c>
      <c r="L157" s="17">
        <v>6.84290195685162E-2</v>
      </c>
      <c r="M157" s="17"/>
      <c r="N157" s="17">
        <v>8.0389543926593393E-2</v>
      </c>
      <c r="O157" s="17">
        <v>6.9906642114489104E-2</v>
      </c>
      <c r="P157" s="17">
        <v>7.6873628428022797E-2</v>
      </c>
      <c r="Q157" s="17">
        <v>6.5977271422388906E-2</v>
      </c>
      <c r="R157" s="17"/>
      <c r="S157" s="17">
        <v>0.108532719026723</v>
      </c>
      <c r="T157" s="17">
        <v>7.4520158747049703E-2</v>
      </c>
      <c r="U157" s="17">
        <v>9.5022795049562805E-2</v>
      </c>
      <c r="V157" s="17">
        <v>2.2353803795469099E-2</v>
      </c>
      <c r="W157" s="17">
        <v>8.8855152340669402E-2</v>
      </c>
      <c r="X157" s="17">
        <v>6.7167619406078599E-2</v>
      </c>
      <c r="Y157" s="17">
        <v>4.8574597113591599E-2</v>
      </c>
      <c r="Z157" s="17">
        <v>0.138441776243003</v>
      </c>
      <c r="AA157" s="17">
        <v>8.1437273472098004E-2</v>
      </c>
      <c r="AB157" s="17">
        <v>5.3648195291747497E-2</v>
      </c>
      <c r="AC157" s="17">
        <v>3.7615718834605197E-2</v>
      </c>
      <c r="AD157" s="17">
        <v>3.9567197282290398E-2</v>
      </c>
      <c r="AE157" s="17"/>
      <c r="AF157" s="17">
        <v>8.0178148922300102E-2</v>
      </c>
      <c r="AG157" s="17">
        <v>7.6433811585449402E-2</v>
      </c>
      <c r="AH157" s="17">
        <v>6.81664710032997E-2</v>
      </c>
      <c r="AI157" s="17"/>
      <c r="AJ157" s="17">
        <v>7.8147155873789995E-2</v>
      </c>
      <c r="AK157" s="17">
        <v>9.1991917045576799E-2</v>
      </c>
      <c r="AL157" s="17">
        <v>5.5741131239399402E-2</v>
      </c>
      <c r="AM157" s="17">
        <v>0.127567512044758</v>
      </c>
      <c r="AN157" s="17">
        <v>4.6499646377770598E-2</v>
      </c>
    </row>
    <row r="158" spans="2:40" x14ac:dyDescent="0.25">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row>
    <row r="159" spans="2:40" x14ac:dyDescent="0.25">
      <c r="B159" s="6" t="s">
        <v>146</v>
      </c>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row>
    <row r="160" spans="2:40" x14ac:dyDescent="0.25">
      <c r="B160" s="24" t="s">
        <v>66</v>
      </c>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row>
    <row r="161" spans="2:40" x14ac:dyDescent="0.25">
      <c r="B161" t="s">
        <v>134</v>
      </c>
      <c r="C161" s="17">
        <v>0.68264271277484401</v>
      </c>
      <c r="D161" s="17">
        <v>0.65711266392057199</v>
      </c>
      <c r="E161" s="17">
        <v>0.70717009499441097</v>
      </c>
      <c r="F161" s="17"/>
      <c r="G161" s="17">
        <v>0.59611804421783698</v>
      </c>
      <c r="H161" s="17">
        <v>0.57811086680604096</v>
      </c>
      <c r="I161" s="17">
        <v>0.66235605158831201</v>
      </c>
      <c r="J161" s="17">
        <v>0.77358746663889499</v>
      </c>
      <c r="K161" s="17">
        <v>0.74601315126558199</v>
      </c>
      <c r="L161" s="17">
        <v>0.72515598822948901</v>
      </c>
      <c r="M161" s="17"/>
      <c r="N161" s="17">
        <v>0.62352154926666603</v>
      </c>
      <c r="O161" s="17">
        <v>0.71802424153975897</v>
      </c>
      <c r="P161" s="17">
        <v>0.663791763310418</v>
      </c>
      <c r="Q161" s="17">
        <v>0.72558608445169104</v>
      </c>
      <c r="R161" s="17"/>
      <c r="S161" s="17">
        <v>0.54760422194575098</v>
      </c>
      <c r="T161" s="17">
        <v>0.67887731927225603</v>
      </c>
      <c r="U161" s="17">
        <v>0.69655318466154303</v>
      </c>
      <c r="V161" s="17">
        <v>0.74624156822498999</v>
      </c>
      <c r="W161" s="17">
        <v>0.71872863952326405</v>
      </c>
      <c r="X161" s="17">
        <v>0.71094942580086296</v>
      </c>
      <c r="Y161" s="17">
        <v>0.71540266520299201</v>
      </c>
      <c r="Z161" s="17">
        <v>0.61991782159181796</v>
      </c>
      <c r="AA161" s="17">
        <v>0.65696229845833598</v>
      </c>
      <c r="AB161" s="17">
        <v>0.75383437236984596</v>
      </c>
      <c r="AC161" s="17">
        <v>0.68849150570088602</v>
      </c>
      <c r="AD161" s="17">
        <v>0.79977922266203805</v>
      </c>
      <c r="AE161" s="17"/>
      <c r="AF161" s="17">
        <v>0.70579754229624403</v>
      </c>
      <c r="AG161" s="17">
        <v>0.64429761398263796</v>
      </c>
      <c r="AH161" s="17">
        <v>0.73116154699850799</v>
      </c>
      <c r="AI161" s="17"/>
      <c r="AJ161" s="17">
        <v>0.68479816533770599</v>
      </c>
      <c r="AK161" s="17">
        <v>0.63825656829260402</v>
      </c>
      <c r="AL161" s="17">
        <v>0.65560938305974603</v>
      </c>
      <c r="AM161" s="17">
        <v>0.796635734924943</v>
      </c>
      <c r="AN161" s="17">
        <v>0.79679114085664404</v>
      </c>
    </row>
    <row r="162" spans="2:40" x14ac:dyDescent="0.25">
      <c r="B162" t="s">
        <v>135</v>
      </c>
      <c r="C162" s="17">
        <v>0.20501502728989299</v>
      </c>
      <c r="D162" s="17">
        <v>0.21514014985824501</v>
      </c>
      <c r="E162" s="17">
        <v>0.19498654883303801</v>
      </c>
      <c r="F162" s="17"/>
      <c r="G162" s="17">
        <v>0.27876387174779199</v>
      </c>
      <c r="H162" s="17">
        <v>0.28409234314898102</v>
      </c>
      <c r="I162" s="17">
        <v>0.20043125906720399</v>
      </c>
      <c r="J162" s="17">
        <v>0.12248446011045</v>
      </c>
      <c r="K162" s="17">
        <v>0.13286882768507</v>
      </c>
      <c r="L162" s="17">
        <v>0.211096070376111</v>
      </c>
      <c r="M162" s="17"/>
      <c r="N162" s="17">
        <v>0.22158251117424199</v>
      </c>
      <c r="O162" s="17">
        <v>0.17505435956191401</v>
      </c>
      <c r="P162" s="17">
        <v>0.24856795048642499</v>
      </c>
      <c r="Q162" s="17">
        <v>0.18111393903429701</v>
      </c>
      <c r="R162" s="17"/>
      <c r="S162" s="17">
        <v>0.28755526720010299</v>
      </c>
      <c r="T162" s="17">
        <v>0.17437541875019399</v>
      </c>
      <c r="U162" s="17">
        <v>0.196754960093773</v>
      </c>
      <c r="V162" s="17">
        <v>0.185115320473143</v>
      </c>
      <c r="W162" s="17">
        <v>0.16708553985585001</v>
      </c>
      <c r="X162" s="17">
        <v>0.19109407146171001</v>
      </c>
      <c r="Y162" s="17">
        <v>0.21372252190103799</v>
      </c>
      <c r="Z162" s="17">
        <v>0.25164547127030401</v>
      </c>
      <c r="AA162" s="17">
        <v>0.238197499592255</v>
      </c>
      <c r="AB162" s="17">
        <v>0.12510880394572699</v>
      </c>
      <c r="AC162" s="17">
        <v>0.253367989687384</v>
      </c>
      <c r="AD162" s="17">
        <v>0.116270930056072</v>
      </c>
      <c r="AE162" s="17"/>
      <c r="AF162" s="17">
        <v>0.19467236306577701</v>
      </c>
      <c r="AG162" s="17">
        <v>0.22301266522216101</v>
      </c>
      <c r="AH162" s="17">
        <v>0.15731021949693</v>
      </c>
      <c r="AI162" s="17"/>
      <c r="AJ162" s="17">
        <v>0.193359298722802</v>
      </c>
      <c r="AK162" s="17">
        <v>0.251599196364786</v>
      </c>
      <c r="AL162" s="17">
        <v>0.19808413044234299</v>
      </c>
      <c r="AM162" s="17">
        <v>0.203364265075057</v>
      </c>
      <c r="AN162" s="17">
        <v>0.145836509091639</v>
      </c>
    </row>
    <row r="163" spans="2:40" x14ac:dyDescent="0.25">
      <c r="B163" t="s">
        <v>136</v>
      </c>
      <c r="C163" s="17">
        <v>0.11234225993526301</v>
      </c>
      <c r="D163" s="17">
        <v>0.127747186221183</v>
      </c>
      <c r="E163" s="17">
        <v>9.7843356172550494E-2</v>
      </c>
      <c r="F163" s="17"/>
      <c r="G163" s="17">
        <v>0.125118084034371</v>
      </c>
      <c r="H163" s="17">
        <v>0.137796790044978</v>
      </c>
      <c r="I163" s="17">
        <v>0.137212689344484</v>
      </c>
      <c r="J163" s="17">
        <v>0.10392807325065399</v>
      </c>
      <c r="K163" s="17">
        <v>0.121118021049348</v>
      </c>
      <c r="L163" s="17">
        <v>6.3747941394399807E-2</v>
      </c>
      <c r="M163" s="17"/>
      <c r="N163" s="17">
        <v>0.15489593955909201</v>
      </c>
      <c r="O163" s="17">
        <v>0.106921398898326</v>
      </c>
      <c r="P163" s="17">
        <v>8.7640286203156906E-2</v>
      </c>
      <c r="Q163" s="17">
        <v>9.3299976514011201E-2</v>
      </c>
      <c r="R163" s="17"/>
      <c r="S163" s="17">
        <v>0.164840510854146</v>
      </c>
      <c r="T163" s="17">
        <v>0.146747261977551</v>
      </c>
      <c r="U163" s="17">
        <v>0.106691855244684</v>
      </c>
      <c r="V163" s="17">
        <v>6.8643111301867302E-2</v>
      </c>
      <c r="W163" s="17">
        <v>0.114185820620887</v>
      </c>
      <c r="X163" s="17">
        <v>9.7956502737426704E-2</v>
      </c>
      <c r="Y163" s="17">
        <v>7.0874812895969502E-2</v>
      </c>
      <c r="Z163" s="17">
        <v>0.128436707137878</v>
      </c>
      <c r="AA163" s="17">
        <v>0.104840201949409</v>
      </c>
      <c r="AB163" s="17">
        <v>0.121056823684426</v>
      </c>
      <c r="AC163" s="17">
        <v>5.8140504611730301E-2</v>
      </c>
      <c r="AD163" s="17">
        <v>8.3949847281890103E-2</v>
      </c>
      <c r="AE163" s="17"/>
      <c r="AF163" s="17">
        <v>9.9530094637979002E-2</v>
      </c>
      <c r="AG163" s="17">
        <v>0.132689720795201</v>
      </c>
      <c r="AH163" s="17">
        <v>0.11152823350456301</v>
      </c>
      <c r="AI163" s="17"/>
      <c r="AJ163" s="17">
        <v>0.121842535939493</v>
      </c>
      <c r="AK163" s="17">
        <v>0.11014423534261</v>
      </c>
      <c r="AL163" s="17">
        <v>0.146306486497911</v>
      </c>
      <c r="AM163" s="17">
        <v>0</v>
      </c>
      <c r="AN163" s="17">
        <v>5.73723500517173E-2</v>
      </c>
    </row>
    <row r="164" spans="2:40" x14ac:dyDescent="0.25">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row>
    <row r="165" spans="2:40" x14ac:dyDescent="0.25">
      <c r="B165" s="6" t="s">
        <v>147</v>
      </c>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row>
    <row r="166" spans="2:40" x14ac:dyDescent="0.25">
      <c r="B166" s="24" t="s">
        <v>66</v>
      </c>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row>
    <row r="167" spans="2:40" x14ac:dyDescent="0.25">
      <c r="B167" t="s">
        <v>134</v>
      </c>
      <c r="C167" s="17">
        <v>0.83570038162349003</v>
      </c>
      <c r="D167" s="17">
        <v>0.79876750165050003</v>
      </c>
      <c r="E167" s="17">
        <v>0.87097837338288897</v>
      </c>
      <c r="F167" s="17"/>
      <c r="G167" s="17">
        <v>0.70613039838469704</v>
      </c>
      <c r="H167" s="17">
        <v>0.68819916457126795</v>
      </c>
      <c r="I167" s="17">
        <v>0.78953490151787797</v>
      </c>
      <c r="J167" s="17">
        <v>0.89889109987979898</v>
      </c>
      <c r="K167" s="17">
        <v>0.93914020936677001</v>
      </c>
      <c r="L167" s="17">
        <v>0.958713792580554</v>
      </c>
      <c r="M167" s="17"/>
      <c r="N167" s="17">
        <v>0.79637292628805001</v>
      </c>
      <c r="O167" s="17">
        <v>0.84556261520911102</v>
      </c>
      <c r="P167" s="17">
        <v>0.82099765362766997</v>
      </c>
      <c r="Q167" s="17">
        <v>0.87847276281051501</v>
      </c>
      <c r="R167" s="17"/>
      <c r="S167" s="17">
        <v>0.73258700091071804</v>
      </c>
      <c r="T167" s="17">
        <v>0.844130150746772</v>
      </c>
      <c r="U167" s="17">
        <v>0.87544276661618703</v>
      </c>
      <c r="V167" s="17">
        <v>0.88255564613358595</v>
      </c>
      <c r="W167" s="17">
        <v>0.82248453142955202</v>
      </c>
      <c r="X167" s="17">
        <v>0.84835932208451903</v>
      </c>
      <c r="Y167" s="17">
        <v>0.83579366866914895</v>
      </c>
      <c r="Z167" s="17">
        <v>0.78746547702190095</v>
      </c>
      <c r="AA167" s="17">
        <v>0.82871059122740598</v>
      </c>
      <c r="AB167" s="17">
        <v>0.89259850419634201</v>
      </c>
      <c r="AC167" s="17">
        <v>0.82829398286629297</v>
      </c>
      <c r="AD167" s="17">
        <v>0.95887550382744302</v>
      </c>
      <c r="AE167" s="17"/>
      <c r="AF167" s="17">
        <v>0.85833304724715997</v>
      </c>
      <c r="AG167" s="17">
        <v>0.812684239688651</v>
      </c>
      <c r="AH167" s="17">
        <v>0.84269673012953095</v>
      </c>
      <c r="AI167" s="17"/>
      <c r="AJ167" s="17">
        <v>0.84088415099185798</v>
      </c>
      <c r="AK167" s="17">
        <v>0.80540771554493096</v>
      </c>
      <c r="AL167" s="17">
        <v>0.83265147538470496</v>
      </c>
      <c r="AM167" s="17">
        <v>0.87336433216135301</v>
      </c>
      <c r="AN167" s="17">
        <v>0.90550803548613101</v>
      </c>
    </row>
    <row r="168" spans="2:40" x14ac:dyDescent="0.25">
      <c r="B168" t="s">
        <v>135</v>
      </c>
      <c r="C168" s="17">
        <v>0.111743324385949</v>
      </c>
      <c r="D168" s="17">
        <v>0.128897522462873</v>
      </c>
      <c r="E168" s="17">
        <v>9.5532257866441206E-2</v>
      </c>
      <c r="F168" s="17"/>
      <c r="G168" s="17">
        <v>0.221335850441822</v>
      </c>
      <c r="H168" s="17">
        <v>0.195263644364149</v>
      </c>
      <c r="I168" s="17">
        <v>0.13310375517958201</v>
      </c>
      <c r="J168" s="17">
        <v>7.2621325058932804E-2</v>
      </c>
      <c r="K168" s="17">
        <v>4.8080747953537402E-2</v>
      </c>
      <c r="L168" s="17">
        <v>2.7988639650631399E-2</v>
      </c>
      <c r="M168" s="17"/>
      <c r="N168" s="17">
        <v>0.12079568596214101</v>
      </c>
      <c r="O168" s="17">
        <v>0.116210076102695</v>
      </c>
      <c r="P168" s="17">
        <v>0.113371027552102</v>
      </c>
      <c r="Q168" s="17">
        <v>9.7480138962210194E-2</v>
      </c>
      <c r="R168" s="17"/>
      <c r="S168" s="17">
        <v>0.170154185970953</v>
      </c>
      <c r="T168" s="17">
        <v>0.10754436736758299</v>
      </c>
      <c r="U168" s="17">
        <v>7.5895847741343198E-2</v>
      </c>
      <c r="V168" s="17">
        <v>7.9305492972206404E-2</v>
      </c>
      <c r="W168" s="17">
        <v>0.136639323681855</v>
      </c>
      <c r="X168" s="17">
        <v>0.121593578624462</v>
      </c>
      <c r="Y168" s="17">
        <v>0.108160801036131</v>
      </c>
      <c r="Z168" s="17">
        <v>0.144469980629814</v>
      </c>
      <c r="AA168" s="17">
        <v>0.11219092261263899</v>
      </c>
      <c r="AB168" s="17">
        <v>5.8437571553768698E-2</v>
      </c>
      <c r="AC168" s="17">
        <v>0.15118672719953499</v>
      </c>
      <c r="AD168" s="17">
        <v>2.0183757306771601E-2</v>
      </c>
      <c r="AE168" s="17"/>
      <c r="AF168" s="17">
        <v>0.103359554417401</v>
      </c>
      <c r="AG168" s="17">
        <v>0.121271672549374</v>
      </c>
      <c r="AH168" s="17">
        <v>9.5903773326150799E-2</v>
      </c>
      <c r="AI168" s="17"/>
      <c r="AJ168" s="17">
        <v>0.105422077801842</v>
      </c>
      <c r="AK168" s="17">
        <v>0.13364125239494201</v>
      </c>
      <c r="AL168" s="17">
        <v>0.11226823990660199</v>
      </c>
      <c r="AM168" s="17">
        <v>7.5631491022915706E-2</v>
      </c>
      <c r="AN168" s="17">
        <v>7.0465102575781396E-2</v>
      </c>
    </row>
    <row r="169" spans="2:40" x14ac:dyDescent="0.25">
      <c r="B169" t="s">
        <v>136</v>
      </c>
      <c r="C169" s="17">
        <v>5.2556293990561102E-2</v>
      </c>
      <c r="D169" s="17">
        <v>7.2334975886627295E-2</v>
      </c>
      <c r="E169" s="17">
        <v>3.3489368750669803E-2</v>
      </c>
      <c r="F169" s="17"/>
      <c r="G169" s="17">
        <v>7.2533751173480904E-2</v>
      </c>
      <c r="H169" s="17">
        <v>0.116537191064583</v>
      </c>
      <c r="I169" s="17">
        <v>7.73613433025407E-2</v>
      </c>
      <c r="J169" s="17">
        <v>2.8487575061268599E-2</v>
      </c>
      <c r="K169" s="17">
        <v>1.2779042679692799E-2</v>
      </c>
      <c r="L169" s="17">
        <v>1.32975677688151E-2</v>
      </c>
      <c r="M169" s="17"/>
      <c r="N169" s="17">
        <v>8.2831387749809499E-2</v>
      </c>
      <c r="O169" s="17">
        <v>3.82273086881946E-2</v>
      </c>
      <c r="P169" s="17">
        <v>6.5631318820227796E-2</v>
      </c>
      <c r="Q169" s="17">
        <v>2.4047098227275101E-2</v>
      </c>
      <c r="R169" s="17"/>
      <c r="S169" s="17">
        <v>9.7258813118328999E-2</v>
      </c>
      <c r="T169" s="17">
        <v>4.8325481885644603E-2</v>
      </c>
      <c r="U169" s="17">
        <v>4.8661385642470002E-2</v>
      </c>
      <c r="V169" s="17">
        <v>3.81388608942076E-2</v>
      </c>
      <c r="W169" s="17">
        <v>4.0876144888593403E-2</v>
      </c>
      <c r="X169" s="17">
        <v>3.0047099291019001E-2</v>
      </c>
      <c r="Y169" s="17">
        <v>5.6045530294720203E-2</v>
      </c>
      <c r="Z169" s="17">
        <v>6.8064542348284907E-2</v>
      </c>
      <c r="AA169" s="17">
        <v>5.9098486159954597E-2</v>
      </c>
      <c r="AB169" s="17">
        <v>4.8963924249888997E-2</v>
      </c>
      <c r="AC169" s="17">
        <v>2.0519289934171799E-2</v>
      </c>
      <c r="AD169" s="17">
        <v>2.0940738865785201E-2</v>
      </c>
      <c r="AE169" s="17"/>
      <c r="AF169" s="17">
        <v>3.8307398335439599E-2</v>
      </c>
      <c r="AG169" s="17">
        <v>6.6044087761975304E-2</v>
      </c>
      <c r="AH169" s="17">
        <v>6.1399496544317797E-2</v>
      </c>
      <c r="AI169" s="17"/>
      <c r="AJ169" s="17">
        <v>5.3693771206299701E-2</v>
      </c>
      <c r="AK169" s="17">
        <v>6.09510320601271E-2</v>
      </c>
      <c r="AL169" s="17">
        <v>5.5080284708693097E-2</v>
      </c>
      <c r="AM169" s="17">
        <v>5.1004176815731002E-2</v>
      </c>
      <c r="AN169" s="17">
        <v>2.4026861938087202E-2</v>
      </c>
    </row>
    <row r="170" spans="2:40" x14ac:dyDescent="0.25">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row>
    <row r="171" spans="2:40" x14ac:dyDescent="0.25">
      <c r="B171" s="6" t="s">
        <v>159</v>
      </c>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row>
    <row r="172" spans="2:40" x14ac:dyDescent="0.25">
      <c r="B172" s="24" t="s">
        <v>160</v>
      </c>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row>
    <row r="173" spans="2:40" x14ac:dyDescent="0.25">
      <c r="B173" t="s">
        <v>148</v>
      </c>
      <c r="C173" s="17">
        <v>0.51895929770565996</v>
      </c>
      <c r="D173" s="17">
        <v>0.50183908977860703</v>
      </c>
      <c r="E173" s="17">
        <v>0.534170802636179</v>
      </c>
      <c r="F173" s="17"/>
      <c r="G173" s="17">
        <v>0.37973108988326998</v>
      </c>
      <c r="H173" s="17">
        <v>0.410968576736568</v>
      </c>
      <c r="I173" s="17">
        <v>0.424589622907178</v>
      </c>
      <c r="J173" s="17">
        <v>0.53717691465529804</v>
      </c>
      <c r="K173" s="17">
        <v>0.62494742823157501</v>
      </c>
      <c r="L173" s="17">
        <v>0.69056456490294904</v>
      </c>
      <c r="M173" s="17"/>
      <c r="N173" s="17">
        <v>0.51889653575759298</v>
      </c>
      <c r="O173" s="17">
        <v>0.541695081972556</v>
      </c>
      <c r="P173" s="17">
        <v>0.50985166087357103</v>
      </c>
      <c r="Q173" s="17">
        <v>0.49672382666530601</v>
      </c>
      <c r="R173" s="17"/>
      <c r="S173" s="17">
        <v>0.50660140337158099</v>
      </c>
      <c r="T173" s="17">
        <v>0.52688239498814105</v>
      </c>
      <c r="U173" s="17">
        <v>0.53810988508034396</v>
      </c>
      <c r="V173" s="17">
        <v>0.49695640525221202</v>
      </c>
      <c r="W173" s="17">
        <v>0.56949046999844899</v>
      </c>
      <c r="X173" s="17">
        <v>0.56918212234753296</v>
      </c>
      <c r="Y173" s="17">
        <v>0.51603534662564798</v>
      </c>
      <c r="Z173" s="17">
        <v>0.51565607860185303</v>
      </c>
      <c r="AA173" s="17">
        <v>0.51907609811090205</v>
      </c>
      <c r="AB173" s="17">
        <v>0.48338188192983</v>
      </c>
      <c r="AC173" s="17">
        <v>0.41215705980656903</v>
      </c>
      <c r="AD173" s="17">
        <v>0.58605701240201902</v>
      </c>
      <c r="AE173" s="17"/>
      <c r="AF173" s="17">
        <v>0.56062400349207098</v>
      </c>
      <c r="AG173" s="17">
        <v>0.52339133707988295</v>
      </c>
      <c r="AH173" s="17">
        <v>0.404664986449775</v>
      </c>
      <c r="AI173" s="17"/>
      <c r="AJ173" s="17">
        <v>0.55017577239919802</v>
      </c>
      <c r="AK173" s="17">
        <v>0.47976493915777502</v>
      </c>
      <c r="AL173" s="17">
        <v>0.55523917352435104</v>
      </c>
      <c r="AM173" s="17">
        <v>0.62395381421479701</v>
      </c>
      <c r="AN173" s="17">
        <v>0.50076198289846297</v>
      </c>
    </row>
    <row r="174" spans="2:40" x14ac:dyDescent="0.25">
      <c r="B174" t="s">
        <v>149</v>
      </c>
      <c r="C174" s="17">
        <v>0.29205663945492</v>
      </c>
      <c r="D174" s="17">
        <v>0.28473447310015199</v>
      </c>
      <c r="E174" s="17">
        <v>0.299606810638195</v>
      </c>
      <c r="F174" s="17"/>
      <c r="G174" s="17">
        <v>0.24087542560254399</v>
      </c>
      <c r="H174" s="17">
        <v>0.24244156935203001</v>
      </c>
      <c r="I174" s="17">
        <v>0.29732052541380899</v>
      </c>
      <c r="J174" s="17">
        <v>0.329288915069614</v>
      </c>
      <c r="K174" s="17">
        <v>0.29784652662959898</v>
      </c>
      <c r="L174" s="17">
        <v>0.328018227890713</v>
      </c>
      <c r="M174" s="17"/>
      <c r="N174" s="17">
        <v>0.276137020915799</v>
      </c>
      <c r="O174" s="17">
        <v>0.28356014923366701</v>
      </c>
      <c r="P174" s="17">
        <v>0.28689355810041201</v>
      </c>
      <c r="Q174" s="17">
        <v>0.32246238163212598</v>
      </c>
      <c r="R174" s="17"/>
      <c r="S174" s="17">
        <v>0.23720224326599901</v>
      </c>
      <c r="T174" s="17">
        <v>0.25550144009024101</v>
      </c>
      <c r="U174" s="17">
        <v>0.28701979529364402</v>
      </c>
      <c r="V174" s="17">
        <v>0.34543192077156498</v>
      </c>
      <c r="W174" s="17">
        <v>0.236336826675519</v>
      </c>
      <c r="X174" s="17">
        <v>0.29168037598303997</v>
      </c>
      <c r="Y174" s="17">
        <v>0.31078907009851497</v>
      </c>
      <c r="Z174" s="17">
        <v>0.218294543027335</v>
      </c>
      <c r="AA174" s="17">
        <v>0.31239620423262399</v>
      </c>
      <c r="AB174" s="17">
        <v>0.38314812983628199</v>
      </c>
      <c r="AC174" s="17">
        <v>0.25057264958606201</v>
      </c>
      <c r="AD174" s="17">
        <v>0.46225754454684598</v>
      </c>
      <c r="AE174" s="17"/>
      <c r="AF174" s="17">
        <v>0.290838662213593</v>
      </c>
      <c r="AG174" s="17">
        <v>0.30861925878274499</v>
      </c>
      <c r="AH174" s="17">
        <v>0.261258914236284</v>
      </c>
      <c r="AI174" s="17"/>
      <c r="AJ174" s="17">
        <v>0.26368478405259099</v>
      </c>
      <c r="AK174" s="17">
        <v>0.32724014230798598</v>
      </c>
      <c r="AL174" s="17">
        <v>0.23938829157060201</v>
      </c>
      <c r="AM174" s="17">
        <v>0.348627863808261</v>
      </c>
      <c r="AN174" s="17">
        <v>0.26986388779694098</v>
      </c>
    </row>
    <row r="175" spans="2:40" x14ac:dyDescent="0.25">
      <c r="B175" t="s">
        <v>150</v>
      </c>
      <c r="C175" s="17">
        <v>0.24569379091954299</v>
      </c>
      <c r="D175" s="17">
        <v>0.22271701598593599</v>
      </c>
      <c r="E175" s="17">
        <v>0.26716690459489301</v>
      </c>
      <c r="F175" s="17"/>
      <c r="G175" s="17">
        <v>0.45372448910653601</v>
      </c>
      <c r="H175" s="17">
        <v>0.33139973967830599</v>
      </c>
      <c r="I175" s="17">
        <v>0.28088521859141702</v>
      </c>
      <c r="J175" s="17">
        <v>0.199380602249426</v>
      </c>
      <c r="K175" s="17">
        <v>0.163666030311415</v>
      </c>
      <c r="L175" s="17">
        <v>0.101460747991737</v>
      </c>
      <c r="M175" s="17"/>
      <c r="N175" s="17">
        <v>0.237923187345011</v>
      </c>
      <c r="O175" s="17">
        <v>0.25265298333977998</v>
      </c>
      <c r="P175" s="17">
        <v>0.26393113820041902</v>
      </c>
      <c r="Q175" s="17">
        <v>0.23425025241047501</v>
      </c>
      <c r="R175" s="17"/>
      <c r="S175" s="17">
        <v>0.23361147484877301</v>
      </c>
      <c r="T175" s="17">
        <v>0.23464245319574301</v>
      </c>
      <c r="U175" s="17">
        <v>0.22277615168696099</v>
      </c>
      <c r="V175" s="17">
        <v>0.24020400732737601</v>
      </c>
      <c r="W175" s="17">
        <v>0.265326325771297</v>
      </c>
      <c r="X175" s="17">
        <v>0.294144941163625</v>
      </c>
      <c r="Y175" s="17">
        <v>0.28319103772864201</v>
      </c>
      <c r="Z175" s="17">
        <v>0.23945187621319999</v>
      </c>
      <c r="AA175" s="17">
        <v>0.25474894440046703</v>
      </c>
      <c r="AB175" s="17">
        <v>0.238165502021114</v>
      </c>
      <c r="AC175" s="17">
        <v>0.20444648848070501</v>
      </c>
      <c r="AD175" s="17">
        <v>0.20288878002694899</v>
      </c>
      <c r="AE175" s="17"/>
      <c r="AF175" s="17">
        <v>0.20495799318671001</v>
      </c>
      <c r="AG175" s="17">
        <v>0.25139478444311902</v>
      </c>
      <c r="AH175" s="17">
        <v>0.23645615703448999</v>
      </c>
      <c r="AI175" s="17"/>
      <c r="AJ175" s="17">
        <v>0.202531569560159</v>
      </c>
      <c r="AK175" s="17">
        <v>0.29172154184111498</v>
      </c>
      <c r="AL175" s="17">
        <v>0.24294379828408</v>
      </c>
      <c r="AM175" s="17">
        <v>0.142152739828107</v>
      </c>
      <c r="AN175" s="17">
        <v>0.242689058582962</v>
      </c>
    </row>
    <row r="176" spans="2:40" x14ac:dyDescent="0.25">
      <c r="B176" t="s">
        <v>151</v>
      </c>
      <c r="C176" s="17">
        <v>0.18768827834503801</v>
      </c>
      <c r="D176" s="17">
        <v>0.22651349700349499</v>
      </c>
      <c r="E176" s="17">
        <v>0.14769530007360701</v>
      </c>
      <c r="F176" s="17"/>
      <c r="G176" s="17">
        <v>0.35625524961032801</v>
      </c>
      <c r="H176" s="17">
        <v>0.283743996620268</v>
      </c>
      <c r="I176" s="17">
        <v>0.24891178185096899</v>
      </c>
      <c r="J176" s="17">
        <v>0.12814452667962001</v>
      </c>
      <c r="K176" s="17">
        <v>8.9721160525427696E-2</v>
      </c>
      <c r="L176" s="17">
        <v>6.1621924695423297E-2</v>
      </c>
      <c r="M176" s="17"/>
      <c r="N176" s="17">
        <v>0.18938489141109699</v>
      </c>
      <c r="O176" s="17">
        <v>0.174858109090019</v>
      </c>
      <c r="P176" s="17">
        <v>0.23576168395182201</v>
      </c>
      <c r="Q176" s="17">
        <v>0.15740724448231599</v>
      </c>
      <c r="R176" s="17"/>
      <c r="S176" s="17">
        <v>0.27055094423029202</v>
      </c>
      <c r="T176" s="17">
        <v>0.18711792176252201</v>
      </c>
      <c r="U176" s="17">
        <v>0.13626922508110301</v>
      </c>
      <c r="V176" s="17">
        <v>0.16826407885547101</v>
      </c>
      <c r="W176" s="17">
        <v>0.16893520519712599</v>
      </c>
      <c r="X176" s="17">
        <v>0.198737903226473</v>
      </c>
      <c r="Y176" s="17">
        <v>0.201361498142757</v>
      </c>
      <c r="Z176" s="17">
        <v>0.21657779284663201</v>
      </c>
      <c r="AA176" s="17">
        <v>0.16369183709035301</v>
      </c>
      <c r="AB176" s="17">
        <v>0.16645790431806001</v>
      </c>
      <c r="AC176" s="17">
        <v>0.18812204438116001</v>
      </c>
      <c r="AD176" s="17">
        <v>8.4672046712861299E-2</v>
      </c>
      <c r="AE176" s="17"/>
      <c r="AF176" s="17">
        <v>0.14936368758605101</v>
      </c>
      <c r="AG176" s="17">
        <v>0.19868950062855401</v>
      </c>
      <c r="AH176" s="17">
        <v>0.19330486441818101</v>
      </c>
      <c r="AI176" s="17"/>
      <c r="AJ176" s="17">
        <v>0.17878154216146599</v>
      </c>
      <c r="AK176" s="17">
        <v>0.22882527161820601</v>
      </c>
      <c r="AL176" s="17">
        <v>0.175954927010463</v>
      </c>
      <c r="AM176" s="17">
        <v>0.16115052566765101</v>
      </c>
      <c r="AN176" s="17">
        <v>0.121450864411939</v>
      </c>
    </row>
    <row r="177" spans="2:40" x14ac:dyDescent="0.25">
      <c r="B177" t="s">
        <v>152</v>
      </c>
      <c r="C177" s="17">
        <v>0.18414758629675201</v>
      </c>
      <c r="D177" s="17">
        <v>0.186321882894394</v>
      </c>
      <c r="E177" s="17">
        <v>0.182029045852135</v>
      </c>
      <c r="F177" s="17"/>
      <c r="G177" s="17">
        <v>0.21291522514022401</v>
      </c>
      <c r="H177" s="17">
        <v>0.18959269481548099</v>
      </c>
      <c r="I177" s="17">
        <v>0.173414090972038</v>
      </c>
      <c r="J177" s="17">
        <v>0.183869505700193</v>
      </c>
      <c r="K177" s="17">
        <v>0.17887160142272099</v>
      </c>
      <c r="L177" s="17">
        <v>0.17306920815294299</v>
      </c>
      <c r="M177" s="17"/>
      <c r="N177" s="17">
        <v>0.222238230807945</v>
      </c>
      <c r="O177" s="17">
        <v>0.205200405108555</v>
      </c>
      <c r="P177" s="17">
        <v>0.15230878519327201</v>
      </c>
      <c r="Q177" s="17">
        <v>0.14574215221082701</v>
      </c>
      <c r="R177" s="17"/>
      <c r="S177" s="17">
        <v>0.18293317613426299</v>
      </c>
      <c r="T177" s="17">
        <v>0.158876835417747</v>
      </c>
      <c r="U177" s="17">
        <v>0.205266033510763</v>
      </c>
      <c r="V177" s="17">
        <v>0.16933058772770099</v>
      </c>
      <c r="W177" s="17">
        <v>0.1908542412093</v>
      </c>
      <c r="X177" s="17">
        <v>0.18390400847204599</v>
      </c>
      <c r="Y177" s="17">
        <v>0.20455767972685299</v>
      </c>
      <c r="Z177" s="17">
        <v>0.16591017041268699</v>
      </c>
      <c r="AA177" s="17">
        <v>0.16188834729493701</v>
      </c>
      <c r="AB177" s="17">
        <v>0.20179816805626</v>
      </c>
      <c r="AC177" s="17">
        <v>0.19570970182286701</v>
      </c>
      <c r="AD177" s="17">
        <v>0.25204395823693498</v>
      </c>
      <c r="AE177" s="17"/>
      <c r="AF177" s="17">
        <v>0.19076019054293999</v>
      </c>
      <c r="AG177" s="17">
        <v>0.18101948854232999</v>
      </c>
      <c r="AH177" s="17">
        <v>0.143735535944334</v>
      </c>
      <c r="AI177" s="17"/>
      <c r="AJ177" s="17">
        <v>0.173089453019035</v>
      </c>
      <c r="AK177" s="17">
        <v>0.18236819086912301</v>
      </c>
      <c r="AL177" s="17">
        <v>0.21078404825174099</v>
      </c>
      <c r="AM177" s="17">
        <v>0.16135229736447201</v>
      </c>
      <c r="AN177" s="17">
        <v>0.202479143130183</v>
      </c>
    </row>
    <row r="178" spans="2:40" x14ac:dyDescent="0.25">
      <c r="B178" t="s">
        <v>153</v>
      </c>
      <c r="C178" s="17">
        <v>0.138687795416153</v>
      </c>
      <c r="D178" s="17">
        <v>0.158914749165984</v>
      </c>
      <c r="E178" s="17">
        <v>0.118754718086127</v>
      </c>
      <c r="F178" s="17"/>
      <c r="G178" s="17">
        <v>0.30326789711954599</v>
      </c>
      <c r="H178" s="17">
        <v>0.171354277278462</v>
      </c>
      <c r="I178" s="17">
        <v>0.14841041335363001</v>
      </c>
      <c r="J178" s="17">
        <v>0.11264567166494199</v>
      </c>
      <c r="K178" s="17">
        <v>5.4850729943671003E-2</v>
      </c>
      <c r="L178" s="17">
        <v>7.2094276759878104E-2</v>
      </c>
      <c r="M178" s="17"/>
      <c r="N178" s="17">
        <v>0.15712545344175399</v>
      </c>
      <c r="O178" s="17">
        <v>0.127757973377707</v>
      </c>
      <c r="P178" s="17">
        <v>0.185167388554453</v>
      </c>
      <c r="Q178" s="17">
        <v>9.1263449368549604E-2</v>
      </c>
      <c r="R178" s="17"/>
      <c r="S178" s="17">
        <v>0.20121035267554099</v>
      </c>
      <c r="T178" s="17">
        <v>0.13802207717274401</v>
      </c>
      <c r="U178" s="17">
        <v>0.108399432364212</v>
      </c>
      <c r="V178" s="17">
        <v>0.10513231817240801</v>
      </c>
      <c r="W178" s="17">
        <v>0.129009535406265</v>
      </c>
      <c r="X178" s="17">
        <v>0.115861810801767</v>
      </c>
      <c r="Y178" s="17">
        <v>0.124818829705833</v>
      </c>
      <c r="Z178" s="17">
        <v>0.151365551579352</v>
      </c>
      <c r="AA178" s="17">
        <v>0.145116592750131</v>
      </c>
      <c r="AB178" s="17">
        <v>0.147854935091317</v>
      </c>
      <c r="AC178" s="17">
        <v>0.115980953612919</v>
      </c>
      <c r="AD178" s="17">
        <v>0.12918962383184601</v>
      </c>
      <c r="AE178" s="17"/>
      <c r="AF178" s="17">
        <v>0.106645773784595</v>
      </c>
      <c r="AG178" s="17">
        <v>0.14512002463843099</v>
      </c>
      <c r="AH178" s="17">
        <v>0.13272473869450199</v>
      </c>
      <c r="AI178" s="17"/>
      <c r="AJ178" s="17">
        <v>0.118133144020616</v>
      </c>
      <c r="AK178" s="17">
        <v>0.16306981213065599</v>
      </c>
      <c r="AL178" s="17">
        <v>0.14116352609298999</v>
      </c>
      <c r="AM178" s="17">
        <v>0.102048277830603</v>
      </c>
      <c r="AN178" s="17">
        <v>0.10273274791807301</v>
      </c>
    </row>
    <row r="179" spans="2:40" x14ac:dyDescent="0.25">
      <c r="B179" t="s">
        <v>154</v>
      </c>
      <c r="C179" s="17">
        <v>0.12087838348360599</v>
      </c>
      <c r="D179" s="17">
        <v>0.12358125583398499</v>
      </c>
      <c r="E179" s="17">
        <v>0.117079478410959</v>
      </c>
      <c r="F179" s="17"/>
      <c r="G179" s="17">
        <v>0.13698381674738</v>
      </c>
      <c r="H179" s="17">
        <v>0.121446902839351</v>
      </c>
      <c r="I179" s="17">
        <v>9.9063160842713105E-2</v>
      </c>
      <c r="J179" s="17">
        <v>0.111844273420806</v>
      </c>
      <c r="K179" s="17">
        <v>0.115952129960203</v>
      </c>
      <c r="L179" s="17">
        <v>0.13817153327312201</v>
      </c>
      <c r="M179" s="17"/>
      <c r="N179" s="17">
        <v>0.150155686949525</v>
      </c>
      <c r="O179" s="17">
        <v>0.12664706864188499</v>
      </c>
      <c r="P179" s="17">
        <v>9.8306177681374798E-2</v>
      </c>
      <c r="Q179" s="17">
        <v>0.10485444981955</v>
      </c>
      <c r="R179" s="17"/>
      <c r="S179" s="17">
        <v>0.119463305494366</v>
      </c>
      <c r="T179" s="17">
        <v>0.12169132942918499</v>
      </c>
      <c r="U179" s="17">
        <v>0.152246419971719</v>
      </c>
      <c r="V179" s="17">
        <v>0.124991526962186</v>
      </c>
      <c r="W179" s="17">
        <v>9.1345442621401596E-2</v>
      </c>
      <c r="X179" s="17">
        <v>0.117950625317869</v>
      </c>
      <c r="Y179" s="17">
        <v>0.16708003303500099</v>
      </c>
      <c r="Z179" s="17">
        <v>7.5808866627927296E-2</v>
      </c>
      <c r="AA179" s="17">
        <v>0.13293671256631701</v>
      </c>
      <c r="AB179" s="17">
        <v>8.0297884927277893E-2</v>
      </c>
      <c r="AC179" s="17">
        <v>0.12352848877778901</v>
      </c>
      <c r="AD179" s="17">
        <v>0.115280624121368</v>
      </c>
      <c r="AE179" s="17"/>
      <c r="AF179" s="17">
        <v>0.116773212193506</v>
      </c>
      <c r="AG179" s="17">
        <v>0.121509416026806</v>
      </c>
      <c r="AH179" s="17">
        <v>0.133074400410608</v>
      </c>
      <c r="AI179" s="17"/>
      <c r="AJ179" s="17">
        <v>0.111683554624848</v>
      </c>
      <c r="AK179" s="17">
        <v>0.12583295780717199</v>
      </c>
      <c r="AL179" s="17">
        <v>0.124737296810891</v>
      </c>
      <c r="AM179" s="17">
        <v>8.1704825820698504E-2</v>
      </c>
      <c r="AN179" s="17">
        <v>0.13173658469521601</v>
      </c>
    </row>
    <row r="180" spans="2:40" x14ac:dyDescent="0.25">
      <c r="B180" t="s">
        <v>155</v>
      </c>
      <c r="C180" s="17">
        <v>9.36305941567976E-2</v>
      </c>
      <c r="D180" s="17">
        <v>0.10126302142006099</v>
      </c>
      <c r="E180" s="17">
        <v>8.6634049432343194E-2</v>
      </c>
      <c r="F180" s="17"/>
      <c r="G180" s="17">
        <v>8.5666529076957904E-2</v>
      </c>
      <c r="H180" s="17">
        <v>0.141801561395488</v>
      </c>
      <c r="I180" s="17">
        <v>0.10711315102897501</v>
      </c>
      <c r="J180" s="17">
        <v>7.6710573823532399E-2</v>
      </c>
      <c r="K180" s="17">
        <v>0.10706255816266801</v>
      </c>
      <c r="L180" s="17">
        <v>5.3465414932836998E-2</v>
      </c>
      <c r="M180" s="17"/>
      <c r="N180" s="17">
        <v>0.10358160850848699</v>
      </c>
      <c r="O180" s="17">
        <v>9.7753676885105306E-2</v>
      </c>
      <c r="P180" s="17">
        <v>8.0093341934475606E-2</v>
      </c>
      <c r="Q180" s="17">
        <v>8.9749711859593101E-2</v>
      </c>
      <c r="R180" s="17"/>
      <c r="S180" s="17">
        <v>0.121184106662253</v>
      </c>
      <c r="T180" s="17">
        <v>9.0157106216085095E-2</v>
      </c>
      <c r="U180" s="17">
        <v>8.0461192669002604E-2</v>
      </c>
      <c r="V180" s="17">
        <v>8.1868480173132502E-2</v>
      </c>
      <c r="W180" s="17">
        <v>0.114744342607213</v>
      </c>
      <c r="X180" s="17">
        <v>0.100954441055706</v>
      </c>
      <c r="Y180" s="17">
        <v>8.2191091471096406E-2</v>
      </c>
      <c r="Z180" s="17">
        <v>6.1610740163693098E-2</v>
      </c>
      <c r="AA180" s="17">
        <v>9.0621902182747793E-2</v>
      </c>
      <c r="AB180" s="17">
        <v>8.0979620405781105E-2</v>
      </c>
      <c r="AC180" s="17">
        <v>0.11930928795707001</v>
      </c>
      <c r="AD180" s="17">
        <v>5.7862051000427302E-2</v>
      </c>
      <c r="AE180" s="17"/>
      <c r="AF180" s="17">
        <v>7.6190824660760895E-2</v>
      </c>
      <c r="AG180" s="17">
        <v>0.11853626545489999</v>
      </c>
      <c r="AH180" s="17">
        <v>7.8209240984550996E-2</v>
      </c>
      <c r="AI180" s="17"/>
      <c r="AJ180" s="17">
        <v>8.7351319619105597E-2</v>
      </c>
      <c r="AK180" s="17">
        <v>0.11616798827814701</v>
      </c>
      <c r="AL180" s="17">
        <v>7.7184191016203996E-2</v>
      </c>
      <c r="AM180" s="17">
        <v>5.0827654927391101E-2</v>
      </c>
      <c r="AN180" s="17">
        <v>5.4804123189474703E-2</v>
      </c>
    </row>
    <row r="181" spans="2:40" x14ac:dyDescent="0.25">
      <c r="B181" t="s">
        <v>156</v>
      </c>
      <c r="C181" s="17">
        <v>3.2912103374391898E-2</v>
      </c>
      <c r="D181" s="17">
        <v>4.38911770674901E-2</v>
      </c>
      <c r="E181" s="17">
        <v>2.2346533030513299E-2</v>
      </c>
      <c r="F181" s="17"/>
      <c r="G181" s="17">
        <v>5.1422522690894201E-2</v>
      </c>
      <c r="H181" s="17">
        <v>6.6158995138975205E-2</v>
      </c>
      <c r="I181" s="17">
        <v>4.0662187714225098E-2</v>
      </c>
      <c r="J181" s="17">
        <v>2.4224605745836202E-2</v>
      </c>
      <c r="K181" s="17">
        <v>1.1005944474960399E-2</v>
      </c>
      <c r="L181" s="17">
        <v>9.0011380298115808E-3</v>
      </c>
      <c r="M181" s="17"/>
      <c r="N181" s="17">
        <v>3.9453007439740298E-2</v>
      </c>
      <c r="O181" s="17">
        <v>1.8841555475057101E-2</v>
      </c>
      <c r="P181" s="17">
        <v>4.5711499820550998E-2</v>
      </c>
      <c r="Q181" s="17">
        <v>2.9680982352608E-2</v>
      </c>
      <c r="R181" s="17"/>
      <c r="S181" s="17">
        <v>4.6033958592578E-2</v>
      </c>
      <c r="T181" s="17">
        <v>1.8913296593202799E-2</v>
      </c>
      <c r="U181" s="17">
        <v>2.65305329581501E-2</v>
      </c>
      <c r="V181" s="17">
        <v>5.3474794660767098E-3</v>
      </c>
      <c r="W181" s="17">
        <v>3.9190318881915397E-2</v>
      </c>
      <c r="X181" s="17">
        <v>3.8984060488115799E-2</v>
      </c>
      <c r="Y181" s="17">
        <v>3.1272369460720199E-2</v>
      </c>
      <c r="Z181" s="17">
        <v>4.48002464358856E-2</v>
      </c>
      <c r="AA181" s="17">
        <v>5.52244804280086E-2</v>
      </c>
      <c r="AB181" s="17">
        <v>1.6523668740469101E-2</v>
      </c>
      <c r="AC181" s="17">
        <v>4.26638928194105E-2</v>
      </c>
      <c r="AD181" s="17">
        <v>3.8987189623894698E-2</v>
      </c>
      <c r="AE181" s="17"/>
      <c r="AF181" s="17">
        <v>2.54852340442508E-2</v>
      </c>
      <c r="AG181" s="17">
        <v>3.7758132487210001E-2</v>
      </c>
      <c r="AH181" s="17">
        <v>2.5921750853181401E-2</v>
      </c>
      <c r="AI181" s="17"/>
      <c r="AJ181" s="17">
        <v>3.0702177573795199E-2</v>
      </c>
      <c r="AK181" s="17">
        <v>5.2216209932932099E-2</v>
      </c>
      <c r="AL181" s="17">
        <v>1.7527103719916299E-2</v>
      </c>
      <c r="AM181" s="17">
        <v>2.70487587483993E-2</v>
      </c>
      <c r="AN181" s="17">
        <v>5.4023692215546901E-3</v>
      </c>
    </row>
    <row r="182" spans="2:40" x14ac:dyDescent="0.25">
      <c r="B182" t="s">
        <v>157</v>
      </c>
      <c r="C182" s="17">
        <v>2.8601230746482499E-2</v>
      </c>
      <c r="D182" s="17">
        <v>3.6899622102894901E-2</v>
      </c>
      <c r="E182" s="17">
        <v>2.0633725129169899E-2</v>
      </c>
      <c r="F182" s="17"/>
      <c r="G182" s="17">
        <v>7.6114751131135402E-2</v>
      </c>
      <c r="H182" s="17">
        <v>6.0096675230840897E-2</v>
      </c>
      <c r="I182" s="17">
        <v>1.85405559564591E-2</v>
      </c>
      <c r="J182" s="17">
        <v>6.2593411999567602E-3</v>
      </c>
      <c r="K182" s="17">
        <v>1.19602966652921E-2</v>
      </c>
      <c r="L182" s="17">
        <v>8.9129312881728092E-3</v>
      </c>
      <c r="M182" s="17"/>
      <c r="N182" s="17">
        <v>2.0602892101802599E-2</v>
      </c>
      <c r="O182" s="17">
        <v>2.7653244126114002E-2</v>
      </c>
      <c r="P182" s="17">
        <v>3.6660714624114799E-2</v>
      </c>
      <c r="Q182" s="17">
        <v>3.1523498597425301E-2</v>
      </c>
      <c r="R182" s="17"/>
      <c r="S182" s="17">
        <v>4.4089707620511703E-2</v>
      </c>
      <c r="T182" s="17">
        <v>3.3391834362190197E-2</v>
      </c>
      <c r="U182" s="17">
        <v>1.81652024244707E-2</v>
      </c>
      <c r="V182" s="17">
        <v>1.8269285866395198E-2</v>
      </c>
      <c r="W182" s="17">
        <v>3.2500376623595499E-2</v>
      </c>
      <c r="X182" s="17">
        <v>3.0825618924301901E-2</v>
      </c>
      <c r="Y182" s="17">
        <v>1.3122806555563801E-2</v>
      </c>
      <c r="Z182" s="17">
        <v>5.8794686605754903E-2</v>
      </c>
      <c r="AA182" s="17">
        <v>2.3346142734985201E-2</v>
      </c>
      <c r="AB182" s="17">
        <v>1.6746994595343099E-2</v>
      </c>
      <c r="AC182" s="17">
        <v>4.91626147006725E-2</v>
      </c>
      <c r="AD182" s="17">
        <v>0</v>
      </c>
      <c r="AE182" s="17"/>
      <c r="AF182" s="17">
        <v>3.1777111096942597E-2</v>
      </c>
      <c r="AG182" s="17">
        <v>1.7650744459729001E-2</v>
      </c>
      <c r="AH182" s="17">
        <v>5.0271450130594697E-2</v>
      </c>
      <c r="AI182" s="17"/>
      <c r="AJ182" s="17">
        <v>2.6198403904364401E-2</v>
      </c>
      <c r="AK182" s="17">
        <v>3.1335548118801501E-2</v>
      </c>
      <c r="AL182" s="17">
        <v>3.2894755724794701E-2</v>
      </c>
      <c r="AM182" s="17">
        <v>2.63325148454987E-2</v>
      </c>
      <c r="AN182" s="17">
        <v>2.8870787518961102E-2</v>
      </c>
    </row>
    <row r="183" spans="2:40" x14ac:dyDescent="0.25">
      <c r="B183" t="s">
        <v>158</v>
      </c>
      <c r="C183" s="17">
        <v>1.1870360287753399E-2</v>
      </c>
      <c r="D183" s="17">
        <v>1.88406691543993E-2</v>
      </c>
      <c r="E183" s="17">
        <v>5.1181300292510602E-3</v>
      </c>
      <c r="F183" s="17"/>
      <c r="G183" s="17">
        <v>1.42373023003931E-2</v>
      </c>
      <c r="H183" s="17">
        <v>5.7410502907672802E-3</v>
      </c>
      <c r="I183" s="17">
        <v>5.8327025426584403E-3</v>
      </c>
      <c r="J183" s="17">
        <v>1.4509958800363E-2</v>
      </c>
      <c r="K183" s="17">
        <v>1.49629842853109E-2</v>
      </c>
      <c r="L183" s="17">
        <v>1.5976215056396199E-2</v>
      </c>
      <c r="M183" s="17"/>
      <c r="N183" s="17">
        <v>1.9284329712780299E-2</v>
      </c>
      <c r="O183" s="17">
        <v>5.34643469775404E-3</v>
      </c>
      <c r="P183" s="17">
        <v>1.5279679591445799E-2</v>
      </c>
      <c r="Q183" s="17">
        <v>7.8217357509724108E-3</v>
      </c>
      <c r="R183" s="17"/>
      <c r="S183" s="17">
        <v>0</v>
      </c>
      <c r="T183" s="17">
        <v>0</v>
      </c>
      <c r="U183" s="17">
        <v>0</v>
      </c>
      <c r="V183" s="17">
        <v>0</v>
      </c>
      <c r="W183" s="17">
        <v>0</v>
      </c>
      <c r="X183" s="17">
        <v>0</v>
      </c>
      <c r="Y183" s="17">
        <v>0</v>
      </c>
      <c r="Z183" s="17">
        <v>0</v>
      </c>
      <c r="AA183" s="17">
        <v>0</v>
      </c>
      <c r="AB183" s="17">
        <v>7.4677333107448701E-2</v>
      </c>
      <c r="AC183" s="17">
        <v>5.4802530157124101E-2</v>
      </c>
      <c r="AD183" s="17">
        <v>8.0550717189100896E-2</v>
      </c>
      <c r="AE183" s="17"/>
      <c r="AF183" s="17">
        <v>6.75543396999058E-3</v>
      </c>
      <c r="AG183" s="17">
        <v>1.7536365614273901E-2</v>
      </c>
      <c r="AH183" s="17">
        <v>5.7182024657523702E-3</v>
      </c>
      <c r="AI183" s="17"/>
      <c r="AJ183" s="17">
        <v>2.5650697973789499E-3</v>
      </c>
      <c r="AK183" s="17">
        <v>1.1444332450244401E-2</v>
      </c>
      <c r="AL183" s="17">
        <v>0</v>
      </c>
      <c r="AM183" s="17">
        <v>0</v>
      </c>
      <c r="AN183" s="17">
        <v>5.8624490899602004E-3</v>
      </c>
    </row>
    <row r="184" spans="2:40" x14ac:dyDescent="0.25">
      <c r="B184" t="s">
        <v>63</v>
      </c>
      <c r="C184" s="17">
        <v>1.14757399810646E-2</v>
      </c>
      <c r="D184" s="17">
        <v>8.6555369084788704E-3</v>
      </c>
      <c r="E184" s="17">
        <v>1.4287874090750399E-2</v>
      </c>
      <c r="F184" s="17"/>
      <c r="G184" s="17">
        <v>3.6891082020345501E-3</v>
      </c>
      <c r="H184" s="17">
        <v>6.3213171134964196E-3</v>
      </c>
      <c r="I184" s="17">
        <v>6.5874966521796896E-3</v>
      </c>
      <c r="J184" s="17">
        <v>1.35213541901676E-2</v>
      </c>
      <c r="K184" s="17">
        <v>1.6056982440708401E-2</v>
      </c>
      <c r="L184" s="17">
        <v>2.0102646566352501E-2</v>
      </c>
      <c r="M184" s="17"/>
      <c r="N184" s="17">
        <v>1.7003526764046699E-2</v>
      </c>
      <c r="O184" s="17">
        <v>9.1190917496535902E-3</v>
      </c>
      <c r="P184" s="17">
        <v>4.88944967816909E-3</v>
      </c>
      <c r="Q184" s="17">
        <v>1.39103321771127E-2</v>
      </c>
      <c r="R184" s="17"/>
      <c r="S184" s="17">
        <v>1.0406024152393299E-2</v>
      </c>
      <c r="T184" s="17">
        <v>1.3333481136472401E-2</v>
      </c>
      <c r="U184" s="17">
        <v>1.8999229676652699E-2</v>
      </c>
      <c r="V184" s="17">
        <v>2.2825108816263401E-2</v>
      </c>
      <c r="W184" s="17">
        <v>1.3863837085371301E-2</v>
      </c>
      <c r="X184" s="17">
        <v>0</v>
      </c>
      <c r="Y184" s="17">
        <v>5.71762460177866E-3</v>
      </c>
      <c r="Z184" s="17">
        <v>0</v>
      </c>
      <c r="AA184" s="17">
        <v>7.6794512786260496E-3</v>
      </c>
      <c r="AB184" s="17">
        <v>0</v>
      </c>
      <c r="AC184" s="17">
        <v>3.7381548264652197E-2</v>
      </c>
      <c r="AD184" s="17">
        <v>1.8725984733593899E-2</v>
      </c>
      <c r="AE184" s="17"/>
      <c r="AF184" s="17">
        <v>1.72754824655083E-2</v>
      </c>
      <c r="AG184" s="17">
        <v>7.7642852318056703E-3</v>
      </c>
      <c r="AH184" s="17">
        <v>8.2211157150933693E-3</v>
      </c>
      <c r="AI184" s="17"/>
      <c r="AJ184" s="17">
        <v>1.7607938073293802E-2</v>
      </c>
      <c r="AK184" s="17">
        <v>8.7534222675211392E-3</v>
      </c>
      <c r="AL184" s="17">
        <v>4.5536494090536303E-3</v>
      </c>
      <c r="AM184" s="17">
        <v>0</v>
      </c>
      <c r="AN184" s="17">
        <v>1.35984427220768E-2</v>
      </c>
    </row>
    <row r="185" spans="2:40" x14ac:dyDescent="0.25">
      <c r="B185" t="s">
        <v>122</v>
      </c>
      <c r="C185" s="17">
        <v>9.9582946927729302E-2</v>
      </c>
      <c r="D185" s="17">
        <v>9.4399849540490702E-2</v>
      </c>
      <c r="E185" s="17">
        <v>0.105137762717114</v>
      </c>
      <c r="F185" s="17"/>
      <c r="G185" s="17">
        <v>4.6692040507767298E-2</v>
      </c>
      <c r="H185" s="17">
        <v>7.6840762597653503E-2</v>
      </c>
      <c r="I185" s="17">
        <v>0.104787407442209</v>
      </c>
      <c r="J185" s="17">
        <v>0.14819037492135301</v>
      </c>
      <c r="K185" s="17">
        <v>0.110178449311456</v>
      </c>
      <c r="L185" s="17">
        <v>0.102325575998564</v>
      </c>
      <c r="M185" s="17"/>
      <c r="N185" s="17">
        <v>8.4674564239881206E-2</v>
      </c>
      <c r="O185" s="17">
        <v>9.21546652401323E-2</v>
      </c>
      <c r="P185" s="17">
        <v>9.0909995846234701E-2</v>
      </c>
      <c r="Q185" s="17">
        <v>0.132366655789875</v>
      </c>
      <c r="R185" s="17"/>
      <c r="S185" s="17">
        <v>8.9798596242848194E-2</v>
      </c>
      <c r="T185" s="17">
        <v>8.5876513992365705E-2</v>
      </c>
      <c r="U185" s="17">
        <v>0.106672373970982</v>
      </c>
      <c r="V185" s="17">
        <v>0.115677078768506</v>
      </c>
      <c r="W185" s="17">
        <v>0.107071444077065</v>
      </c>
      <c r="X185" s="17">
        <v>8.2590697748911202E-2</v>
      </c>
      <c r="Y185" s="17">
        <v>9.4350830254115295E-2</v>
      </c>
      <c r="Z185" s="17">
        <v>7.2469034661610907E-2</v>
      </c>
      <c r="AA185" s="17">
        <v>0.121510734065899</v>
      </c>
      <c r="AB185" s="17">
        <v>0.11226534948533901</v>
      </c>
      <c r="AC185" s="17">
        <v>0.12778332944100901</v>
      </c>
      <c r="AD185" s="17">
        <v>5.5166693580945697E-2</v>
      </c>
      <c r="AE185" s="17"/>
      <c r="AF185" s="17">
        <v>0.101691836532233</v>
      </c>
      <c r="AG185" s="17">
        <v>8.8047073728555206E-2</v>
      </c>
      <c r="AH185" s="17">
        <v>0.162113987721278</v>
      </c>
      <c r="AI185" s="17"/>
      <c r="AJ185" s="17">
        <v>0.105350988726788</v>
      </c>
      <c r="AK185" s="17">
        <v>8.1516378492198296E-2</v>
      </c>
      <c r="AL185" s="17">
        <v>0.112413043879471</v>
      </c>
      <c r="AM185" s="17">
        <v>8.2687188680950097E-2</v>
      </c>
      <c r="AN185" s="17">
        <v>0.156059734365425</v>
      </c>
    </row>
    <row r="186" spans="2:40" x14ac:dyDescent="0.25">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row>
    <row r="187" spans="2:40" x14ac:dyDescent="0.25">
      <c r="B187" s="6" t="s">
        <v>163</v>
      </c>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row>
    <row r="188" spans="2:40" x14ac:dyDescent="0.25">
      <c r="B188" s="24" t="s">
        <v>164</v>
      </c>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row>
    <row r="189" spans="2:40" x14ac:dyDescent="0.25">
      <c r="B189" t="s">
        <v>151</v>
      </c>
      <c r="C189" s="17">
        <v>0.25505597524102702</v>
      </c>
      <c r="D189" s="17">
        <v>0.27915291848032397</v>
      </c>
      <c r="E189" s="17">
        <v>0.21963562613639401</v>
      </c>
      <c r="F189" s="17"/>
      <c r="G189" s="17">
        <v>0.27400062377409301</v>
      </c>
      <c r="H189" s="17">
        <v>0.305619193994074</v>
      </c>
      <c r="I189" s="17">
        <v>0.32255824593667798</v>
      </c>
      <c r="J189" s="17">
        <v>0.165096319767982</v>
      </c>
      <c r="K189" s="17">
        <v>0.23291988442609701</v>
      </c>
      <c r="L189" s="17">
        <v>0.16940198918878699</v>
      </c>
      <c r="M189" s="17"/>
      <c r="N189" s="17">
        <v>0.214133066159161</v>
      </c>
      <c r="O189" s="17">
        <v>0.29495175154991998</v>
      </c>
      <c r="P189" s="17">
        <v>0.32639171781538101</v>
      </c>
      <c r="Q189" s="17">
        <v>0.199490172339995</v>
      </c>
      <c r="R189" s="17"/>
      <c r="S189" s="17">
        <v>0.19201282290681901</v>
      </c>
      <c r="T189" s="17">
        <v>0.24406879976544499</v>
      </c>
      <c r="U189" s="17">
        <v>0.15271617980982699</v>
      </c>
      <c r="V189" s="17">
        <v>0.38599188519273198</v>
      </c>
      <c r="W189" s="17">
        <v>0.21922769553615001</v>
      </c>
      <c r="X189" s="17">
        <v>0.25374648977277298</v>
      </c>
      <c r="Y189" s="17">
        <v>0.38662317703527899</v>
      </c>
      <c r="Z189" s="17">
        <v>0.22412219226021399</v>
      </c>
      <c r="AA189" s="17">
        <v>0.37327435876045301</v>
      </c>
      <c r="AB189" s="17">
        <v>0.10552163921930099</v>
      </c>
      <c r="AC189" s="17">
        <v>0.25796025934065098</v>
      </c>
      <c r="AD189" s="17">
        <v>0</v>
      </c>
      <c r="AE189" s="17"/>
      <c r="AF189" s="17">
        <v>0.20797881553127701</v>
      </c>
      <c r="AG189" s="17">
        <v>0.28201069341274698</v>
      </c>
      <c r="AH189" s="17">
        <v>0.21170114036986801</v>
      </c>
      <c r="AI189" s="17"/>
      <c r="AJ189" s="17">
        <v>0.20311456980744999</v>
      </c>
      <c r="AK189" s="17">
        <v>0.36068057223465599</v>
      </c>
      <c r="AL189" s="17">
        <v>0.130277249561951</v>
      </c>
      <c r="AM189" s="17">
        <v>0.19321593758602201</v>
      </c>
      <c r="AN189" s="17">
        <v>0.16375157109274299</v>
      </c>
    </row>
    <row r="190" spans="2:40" x14ac:dyDescent="0.25">
      <c r="B190" t="s">
        <v>158</v>
      </c>
      <c r="C190" s="17">
        <v>4.8049672761895201E-2</v>
      </c>
      <c r="D190" s="17">
        <v>7.4162840404584096E-2</v>
      </c>
      <c r="E190" s="17">
        <v>1.5623612446194099E-2</v>
      </c>
      <c r="F190" s="17"/>
      <c r="G190" s="17">
        <v>0.183048313997107</v>
      </c>
      <c r="H190" s="17">
        <v>2.5383787856364099E-2</v>
      </c>
      <c r="I190" s="17">
        <v>2.4921577941427402E-2</v>
      </c>
      <c r="J190" s="17">
        <v>0</v>
      </c>
      <c r="K190" s="17">
        <v>0</v>
      </c>
      <c r="L190" s="17">
        <v>0</v>
      </c>
      <c r="M190" s="17"/>
      <c r="N190" s="17">
        <v>0.113471966872153</v>
      </c>
      <c r="O190" s="17">
        <v>0</v>
      </c>
      <c r="P190" s="17">
        <v>5.9612277411324299E-2</v>
      </c>
      <c r="Q190" s="17">
        <v>2.4005859133478701E-2</v>
      </c>
      <c r="R190" s="17"/>
      <c r="S190" s="17">
        <v>9.6602340500032496E-2</v>
      </c>
      <c r="T190" s="17">
        <v>0</v>
      </c>
      <c r="U190" s="17">
        <v>0</v>
      </c>
      <c r="V190" s="17">
        <v>0</v>
      </c>
      <c r="W190" s="17">
        <v>6.8316518018336297E-2</v>
      </c>
      <c r="X190" s="17">
        <v>7.6633040470261607E-2</v>
      </c>
      <c r="Y190" s="17">
        <v>4.4316841233480599E-2</v>
      </c>
      <c r="Z190" s="17">
        <v>6.2254823988406198E-2</v>
      </c>
      <c r="AA190" s="17">
        <v>6.5979216294371298E-2</v>
      </c>
      <c r="AB190" s="17">
        <v>5.61978009370721E-2</v>
      </c>
      <c r="AC190" s="17">
        <v>4.91614429222181E-2</v>
      </c>
      <c r="AD190" s="17">
        <v>0</v>
      </c>
      <c r="AE190" s="17"/>
      <c r="AF190" s="17">
        <v>6.4233293181565093E-2</v>
      </c>
      <c r="AG190" s="17">
        <v>4.8441021957974201E-2</v>
      </c>
      <c r="AH190" s="17">
        <v>0</v>
      </c>
      <c r="AI190" s="17"/>
      <c r="AJ190" s="17">
        <v>7.1164321253244803E-2</v>
      </c>
      <c r="AK190" s="17">
        <v>2.2789976401963698E-2</v>
      </c>
      <c r="AL190" s="17">
        <v>7.7577033487475799E-2</v>
      </c>
      <c r="AM190" s="17">
        <v>0.39370111685769899</v>
      </c>
      <c r="AN190" s="17">
        <v>0</v>
      </c>
    </row>
    <row r="191" spans="2:40" x14ac:dyDescent="0.25">
      <c r="B191" t="s">
        <v>153</v>
      </c>
      <c r="C191" s="17">
        <v>7.7912576696130595E-2</v>
      </c>
      <c r="D191" s="17">
        <v>9.5937541745083496E-2</v>
      </c>
      <c r="E191" s="17">
        <v>5.5841738720684403E-2</v>
      </c>
      <c r="F191" s="17"/>
      <c r="G191" s="17">
        <v>0.12949048953350301</v>
      </c>
      <c r="H191" s="17">
        <v>0.10662468555373</v>
      </c>
      <c r="I191" s="17">
        <v>0.15335555318003699</v>
      </c>
      <c r="J191" s="17">
        <v>0</v>
      </c>
      <c r="K191" s="17">
        <v>0</v>
      </c>
      <c r="L191" s="17">
        <v>0</v>
      </c>
      <c r="M191" s="17"/>
      <c r="N191" s="17">
        <v>4.7107076830495698E-2</v>
      </c>
      <c r="O191" s="17">
        <v>0.14255924415739299</v>
      </c>
      <c r="P191" s="17">
        <v>8.9083744177473695E-2</v>
      </c>
      <c r="Q191" s="17">
        <v>4.9905664102071701E-2</v>
      </c>
      <c r="R191" s="17"/>
      <c r="S191" s="17">
        <v>0.166601233516352</v>
      </c>
      <c r="T191" s="17">
        <v>7.6583343554229605E-2</v>
      </c>
      <c r="U191" s="17">
        <v>4.8260232048343399E-2</v>
      </c>
      <c r="V191" s="17">
        <v>0</v>
      </c>
      <c r="W191" s="17">
        <v>6.8981198949572303E-2</v>
      </c>
      <c r="X191" s="17">
        <v>0.12835751195023601</v>
      </c>
      <c r="Y191" s="17">
        <v>3.7891636843619902E-2</v>
      </c>
      <c r="Z191" s="17">
        <v>6.9446522694278104E-2</v>
      </c>
      <c r="AA191" s="17">
        <v>0.101085148590136</v>
      </c>
      <c r="AB191" s="17">
        <v>0</v>
      </c>
      <c r="AC191" s="17">
        <v>5.3143447657868402E-2</v>
      </c>
      <c r="AD191" s="17">
        <v>0</v>
      </c>
      <c r="AE191" s="17"/>
      <c r="AF191" s="17">
        <v>8.0880020608223899E-2</v>
      </c>
      <c r="AG191" s="17">
        <v>0.106499448059169</v>
      </c>
      <c r="AH191" s="17">
        <v>0</v>
      </c>
      <c r="AI191" s="17"/>
      <c r="AJ191" s="17">
        <v>3.1266775405969997E-2</v>
      </c>
      <c r="AK191" s="17">
        <v>0.13368221253823501</v>
      </c>
      <c r="AL191" s="17">
        <v>0.12748836438240399</v>
      </c>
      <c r="AM191" s="17">
        <v>0</v>
      </c>
      <c r="AN191" s="17">
        <v>0</v>
      </c>
    </row>
    <row r="192" spans="2:40" x14ac:dyDescent="0.25">
      <c r="B192" t="s">
        <v>148</v>
      </c>
      <c r="C192" s="17">
        <v>0.172139159404749</v>
      </c>
      <c r="D192" s="17">
        <v>0.197536563714858</v>
      </c>
      <c r="E192" s="17">
        <v>0.141475447297889</v>
      </c>
      <c r="F192" s="17"/>
      <c r="G192" s="17">
        <v>0.105928036722873</v>
      </c>
      <c r="H192" s="17">
        <v>0.177346663840726</v>
      </c>
      <c r="I192" s="17">
        <v>0.15586236336665499</v>
      </c>
      <c r="J192" s="17">
        <v>0.28046631621395102</v>
      </c>
      <c r="K192" s="17">
        <v>0.245207082427051</v>
      </c>
      <c r="L192" s="17">
        <v>0.16086419164458099</v>
      </c>
      <c r="M192" s="17"/>
      <c r="N192" s="17">
        <v>0.15631728399526801</v>
      </c>
      <c r="O192" s="17">
        <v>0.13925142539065299</v>
      </c>
      <c r="P192" s="17">
        <v>0.154083174746598</v>
      </c>
      <c r="Q192" s="17">
        <v>0.217686545576462</v>
      </c>
      <c r="R192" s="17"/>
      <c r="S192" s="17">
        <v>0.17194352411580599</v>
      </c>
      <c r="T192" s="17">
        <v>0.185312007532933</v>
      </c>
      <c r="U192" s="17">
        <v>0.120866052481436</v>
      </c>
      <c r="V192" s="17">
        <v>0.24954386405571699</v>
      </c>
      <c r="W192" s="17">
        <v>0.32756450624400901</v>
      </c>
      <c r="X192" s="17">
        <v>7.5384218187865407E-2</v>
      </c>
      <c r="Y192" s="17">
        <v>0.120506613746338</v>
      </c>
      <c r="Z192" s="17">
        <v>0</v>
      </c>
      <c r="AA192" s="17">
        <v>0.17579552651623501</v>
      </c>
      <c r="AB192" s="17">
        <v>0.29299298853503197</v>
      </c>
      <c r="AC192" s="17">
        <v>0.13221549769107199</v>
      </c>
      <c r="AD192" s="17">
        <v>0.58140015647731302</v>
      </c>
      <c r="AE192" s="17"/>
      <c r="AF192" s="17">
        <v>0.15484020264957299</v>
      </c>
      <c r="AG192" s="17">
        <v>0.155186150503721</v>
      </c>
      <c r="AH192" s="17">
        <v>0.289671318124605</v>
      </c>
      <c r="AI192" s="17"/>
      <c r="AJ192" s="17">
        <v>0.198335359556085</v>
      </c>
      <c r="AK192" s="17">
        <v>0.12899308306505999</v>
      </c>
      <c r="AL192" s="17">
        <v>7.3958919313876395E-2</v>
      </c>
      <c r="AM192" s="17">
        <v>0</v>
      </c>
      <c r="AN192" s="17">
        <v>0.32409636751836601</v>
      </c>
    </row>
    <row r="193" spans="2:40" x14ac:dyDescent="0.25">
      <c r="B193" t="s">
        <v>149</v>
      </c>
      <c r="C193" s="17">
        <v>5.4448368216734197E-2</v>
      </c>
      <c r="D193" s="17">
        <v>6.4668787306771197E-2</v>
      </c>
      <c r="E193" s="17">
        <v>4.2005423545539503E-2</v>
      </c>
      <c r="F193" s="17"/>
      <c r="G193" s="17">
        <v>5.3522958097751497E-2</v>
      </c>
      <c r="H193" s="17">
        <v>6.7292210983920006E-2</v>
      </c>
      <c r="I193" s="17">
        <v>8.1696804530833E-2</v>
      </c>
      <c r="J193" s="17">
        <v>3.4027722014787702E-2</v>
      </c>
      <c r="K193" s="17">
        <v>3.7120248101631101E-2</v>
      </c>
      <c r="L193" s="17">
        <v>3.4883224998703E-2</v>
      </c>
      <c r="M193" s="17"/>
      <c r="N193" s="17">
        <v>5.2346368260814298E-2</v>
      </c>
      <c r="O193" s="17">
        <v>8.6134485014205397E-2</v>
      </c>
      <c r="P193" s="17">
        <v>0</v>
      </c>
      <c r="Q193" s="17">
        <v>8.1268651964174904E-2</v>
      </c>
      <c r="R193" s="17"/>
      <c r="S193" s="17">
        <v>4.7480410429610799E-2</v>
      </c>
      <c r="T193" s="17">
        <v>2.39054920943285E-2</v>
      </c>
      <c r="U193" s="17">
        <v>5.0532064541672597E-2</v>
      </c>
      <c r="V193" s="17">
        <v>0.112352516064</v>
      </c>
      <c r="W193" s="17">
        <v>0</v>
      </c>
      <c r="X193" s="17">
        <v>6.9500060324120205E-2</v>
      </c>
      <c r="Y193" s="17">
        <v>4.4863695656238899E-2</v>
      </c>
      <c r="Z193" s="17">
        <v>7.3195645108816501E-2</v>
      </c>
      <c r="AA193" s="17">
        <v>0</v>
      </c>
      <c r="AB193" s="17">
        <v>8.8430433846605302E-2</v>
      </c>
      <c r="AC193" s="17">
        <v>9.7402948753246205E-2</v>
      </c>
      <c r="AD193" s="17">
        <v>0.41859984352268698</v>
      </c>
      <c r="AE193" s="17"/>
      <c r="AF193" s="17">
        <v>3.4523805792295303E-2</v>
      </c>
      <c r="AG193" s="17">
        <v>7.5180296266469104E-2</v>
      </c>
      <c r="AH193" s="17">
        <v>8.3024105436196705E-2</v>
      </c>
      <c r="AI193" s="17"/>
      <c r="AJ193" s="17">
        <v>1.2527615864934401E-2</v>
      </c>
      <c r="AK193" s="17">
        <v>6.0724833234884E-2</v>
      </c>
      <c r="AL193" s="17">
        <v>4.0964207581507497E-2</v>
      </c>
      <c r="AM193" s="17">
        <v>0.205454310925131</v>
      </c>
      <c r="AN193" s="17">
        <v>0.146070635900862</v>
      </c>
    </row>
    <row r="194" spans="2:40" x14ac:dyDescent="0.25">
      <c r="B194" t="s">
        <v>155</v>
      </c>
      <c r="C194" s="17">
        <v>3.6783196647314099E-3</v>
      </c>
      <c r="D194" s="17">
        <v>6.6306825008787401E-3</v>
      </c>
      <c r="E194" s="17">
        <v>0</v>
      </c>
      <c r="F194" s="17"/>
      <c r="G194" s="17">
        <v>0</v>
      </c>
      <c r="H194" s="17">
        <v>1.34235144823948E-2</v>
      </c>
      <c r="I194" s="17">
        <v>0</v>
      </c>
      <c r="J194" s="17">
        <v>0</v>
      </c>
      <c r="K194" s="17">
        <v>0</v>
      </c>
      <c r="L194" s="17">
        <v>0</v>
      </c>
      <c r="M194" s="17"/>
      <c r="N194" s="17">
        <v>1.70188140119986E-2</v>
      </c>
      <c r="O194" s="17">
        <v>0</v>
      </c>
      <c r="P194" s="17">
        <v>0</v>
      </c>
      <c r="Q194" s="17">
        <v>0</v>
      </c>
      <c r="R194" s="17"/>
      <c r="S194" s="17">
        <v>2.4377058584533901E-2</v>
      </c>
      <c r="T194" s="17">
        <v>0</v>
      </c>
      <c r="U194" s="17">
        <v>0</v>
      </c>
      <c r="V194" s="17">
        <v>0</v>
      </c>
      <c r="W194" s="17">
        <v>0</v>
      </c>
      <c r="X194" s="17">
        <v>0</v>
      </c>
      <c r="Y194" s="17">
        <v>0</v>
      </c>
      <c r="Z194" s="17">
        <v>0</v>
      </c>
      <c r="AA194" s="17">
        <v>0</v>
      </c>
      <c r="AB194" s="17">
        <v>0</v>
      </c>
      <c r="AC194" s="17">
        <v>0</v>
      </c>
      <c r="AD194" s="17">
        <v>0</v>
      </c>
      <c r="AE194" s="17"/>
      <c r="AF194" s="17">
        <v>0</v>
      </c>
      <c r="AG194" s="17">
        <v>9.6138233452192096E-3</v>
      </c>
      <c r="AH194" s="17">
        <v>0</v>
      </c>
      <c r="AI194" s="17"/>
      <c r="AJ194" s="17">
        <v>1.0185976443092199E-2</v>
      </c>
      <c r="AK194" s="17">
        <v>0</v>
      </c>
      <c r="AL194" s="17">
        <v>0</v>
      </c>
      <c r="AM194" s="17">
        <v>0</v>
      </c>
      <c r="AN194" s="17">
        <v>0</v>
      </c>
    </row>
    <row r="195" spans="2:40" x14ac:dyDescent="0.25">
      <c r="B195" t="s">
        <v>152</v>
      </c>
      <c r="C195" s="17">
        <v>2.2831211480131099E-2</v>
      </c>
      <c r="D195" s="17">
        <v>2.82760576620265E-2</v>
      </c>
      <c r="E195" s="17">
        <v>1.6159314246436199E-2</v>
      </c>
      <c r="F195" s="17"/>
      <c r="G195" s="17">
        <v>1.9797954731888799E-2</v>
      </c>
      <c r="H195" s="17">
        <v>1.3842681333138001E-2</v>
      </c>
      <c r="I195" s="17">
        <v>5.4206889476390699E-2</v>
      </c>
      <c r="J195" s="17">
        <v>7.21352182769079E-2</v>
      </c>
      <c r="K195" s="17">
        <v>0</v>
      </c>
      <c r="L195" s="17">
        <v>0</v>
      </c>
      <c r="M195" s="17"/>
      <c r="N195" s="17">
        <v>1.6785690722791801E-2</v>
      </c>
      <c r="O195" s="17">
        <v>1.6930162586901699E-2</v>
      </c>
      <c r="P195" s="17">
        <v>2.96281427366809E-2</v>
      </c>
      <c r="Q195" s="17">
        <v>2.49031610669335E-2</v>
      </c>
      <c r="R195" s="17"/>
      <c r="S195" s="17">
        <v>2.2080817537126599E-2</v>
      </c>
      <c r="T195" s="17">
        <v>2.9750843665798901E-2</v>
      </c>
      <c r="U195" s="17">
        <v>4.9535137871315298E-2</v>
      </c>
      <c r="V195" s="17">
        <v>4.8739227723738003E-2</v>
      </c>
      <c r="W195" s="17">
        <v>0</v>
      </c>
      <c r="X195" s="17">
        <v>0</v>
      </c>
      <c r="Y195" s="17">
        <v>0</v>
      </c>
      <c r="Z195" s="17">
        <v>8.7506827240719606E-2</v>
      </c>
      <c r="AA195" s="17">
        <v>3.3086838612049703E-2</v>
      </c>
      <c r="AB195" s="17">
        <v>0</v>
      </c>
      <c r="AC195" s="17">
        <v>0</v>
      </c>
      <c r="AD195" s="17">
        <v>0</v>
      </c>
      <c r="AE195" s="17"/>
      <c r="AF195" s="17">
        <v>2.4711665119079601E-2</v>
      </c>
      <c r="AG195" s="17">
        <v>2.9994135367421699E-2</v>
      </c>
      <c r="AH195" s="17">
        <v>0</v>
      </c>
      <c r="AI195" s="17"/>
      <c r="AJ195" s="17">
        <v>2.2218343229061299E-2</v>
      </c>
      <c r="AK195" s="17">
        <v>2.23845821698717E-2</v>
      </c>
      <c r="AL195" s="17">
        <v>7.8177263902847904E-2</v>
      </c>
      <c r="AM195" s="17">
        <v>0</v>
      </c>
      <c r="AN195" s="17">
        <v>0</v>
      </c>
    </row>
    <row r="196" spans="2:40" x14ac:dyDescent="0.25">
      <c r="B196" t="s">
        <v>154</v>
      </c>
      <c r="C196" s="17">
        <v>4.0583892299914999E-2</v>
      </c>
      <c r="D196" s="17">
        <v>2.5735395656783299E-2</v>
      </c>
      <c r="E196" s="17">
        <v>5.9495047121217101E-2</v>
      </c>
      <c r="F196" s="17"/>
      <c r="G196" s="17">
        <v>3.1843739815589099E-2</v>
      </c>
      <c r="H196" s="17">
        <v>6.6274203640337204E-2</v>
      </c>
      <c r="I196" s="17">
        <v>2.36102520066124E-2</v>
      </c>
      <c r="J196" s="17">
        <v>6.3774619008626798E-2</v>
      </c>
      <c r="K196" s="17">
        <v>3.6397771431583299E-2</v>
      </c>
      <c r="L196" s="17">
        <v>1.6330336709190599E-2</v>
      </c>
      <c r="M196" s="17"/>
      <c r="N196" s="17">
        <v>4.4182482153781899E-2</v>
      </c>
      <c r="O196" s="17">
        <v>6.9743152126768695E-2</v>
      </c>
      <c r="P196" s="17">
        <v>0</v>
      </c>
      <c r="Q196" s="17">
        <v>5.3724760488687399E-2</v>
      </c>
      <c r="R196" s="17"/>
      <c r="S196" s="17">
        <v>9.4873699314628704E-2</v>
      </c>
      <c r="T196" s="17">
        <v>2.1803552692495499E-2</v>
      </c>
      <c r="U196" s="17">
        <v>0</v>
      </c>
      <c r="V196" s="17">
        <v>0</v>
      </c>
      <c r="W196" s="17">
        <v>0</v>
      </c>
      <c r="X196" s="17">
        <v>3.6800657931501099E-2</v>
      </c>
      <c r="Y196" s="17">
        <v>7.0086368960518799E-2</v>
      </c>
      <c r="Z196" s="17">
        <v>0</v>
      </c>
      <c r="AA196" s="17">
        <v>2.3364911084731699E-2</v>
      </c>
      <c r="AB196" s="17">
        <v>9.3416862775011003E-2</v>
      </c>
      <c r="AC196" s="17">
        <v>5.5489137898443799E-2</v>
      </c>
      <c r="AD196" s="17">
        <v>0</v>
      </c>
      <c r="AE196" s="17"/>
      <c r="AF196" s="17">
        <v>3.5949133741724197E-2</v>
      </c>
      <c r="AG196" s="17">
        <v>5.5896236083788402E-2</v>
      </c>
      <c r="AH196" s="17">
        <v>0</v>
      </c>
      <c r="AI196" s="17"/>
      <c r="AJ196" s="17">
        <v>3.6893725825901398E-2</v>
      </c>
      <c r="AK196" s="17">
        <v>2.9874824558759901E-2</v>
      </c>
      <c r="AL196" s="17">
        <v>7.6525756972120496E-2</v>
      </c>
      <c r="AM196" s="17">
        <v>0</v>
      </c>
      <c r="AN196" s="17">
        <v>0</v>
      </c>
    </row>
    <row r="197" spans="2:40" x14ac:dyDescent="0.25">
      <c r="B197" t="s">
        <v>157</v>
      </c>
      <c r="C197" s="17">
        <v>3.6946050957576198E-3</v>
      </c>
      <c r="D197" s="17">
        <v>0</v>
      </c>
      <c r="E197" s="17">
        <v>8.3554764380183808E-3</v>
      </c>
      <c r="F197" s="17"/>
      <c r="G197" s="17">
        <v>0</v>
      </c>
      <c r="H197" s="17">
        <v>1.348294589107E-2</v>
      </c>
      <c r="I197" s="17">
        <v>0</v>
      </c>
      <c r="J197" s="17">
        <v>0</v>
      </c>
      <c r="K197" s="17">
        <v>0</v>
      </c>
      <c r="L197" s="17">
        <v>0</v>
      </c>
      <c r="M197" s="17"/>
      <c r="N197" s="17">
        <v>0</v>
      </c>
      <c r="O197" s="17">
        <v>0</v>
      </c>
      <c r="P197" s="17">
        <v>1.39479721989772E-2</v>
      </c>
      <c r="Q197" s="17">
        <v>0</v>
      </c>
      <c r="R197" s="17"/>
      <c r="S197" s="17">
        <v>0</v>
      </c>
      <c r="T197" s="17">
        <v>2.7107602942778301E-2</v>
      </c>
      <c r="U197" s="17">
        <v>0</v>
      </c>
      <c r="V197" s="17">
        <v>0</v>
      </c>
      <c r="W197" s="17">
        <v>0</v>
      </c>
      <c r="X197" s="17">
        <v>0</v>
      </c>
      <c r="Y197" s="17">
        <v>0</v>
      </c>
      <c r="Z197" s="17">
        <v>0</v>
      </c>
      <c r="AA197" s="17">
        <v>0</v>
      </c>
      <c r="AB197" s="17">
        <v>0</v>
      </c>
      <c r="AC197" s="17">
        <v>0</v>
      </c>
      <c r="AD197" s="17">
        <v>0</v>
      </c>
      <c r="AE197" s="17"/>
      <c r="AF197" s="17">
        <v>8.0403311798119808E-3</v>
      </c>
      <c r="AG197" s="17">
        <v>0</v>
      </c>
      <c r="AH197" s="17">
        <v>0</v>
      </c>
      <c r="AI197" s="17"/>
      <c r="AJ197" s="17">
        <v>1.0231073941928201E-2</v>
      </c>
      <c r="AK197" s="17">
        <v>0</v>
      </c>
      <c r="AL197" s="17">
        <v>0</v>
      </c>
      <c r="AM197" s="17">
        <v>0</v>
      </c>
      <c r="AN197" s="17">
        <v>0</v>
      </c>
    </row>
    <row r="198" spans="2:40" x14ac:dyDescent="0.25">
      <c r="B198" t="s">
        <v>156</v>
      </c>
      <c r="C198" s="17">
        <v>1.38859568227489E-2</v>
      </c>
      <c r="D198" s="17">
        <v>1.3247847237489001E-2</v>
      </c>
      <c r="E198" s="17">
        <v>1.4783234940640501E-2</v>
      </c>
      <c r="F198" s="17"/>
      <c r="G198" s="17">
        <v>1.5320996647573099E-2</v>
      </c>
      <c r="H198" s="17">
        <v>2.6750766655178001E-2</v>
      </c>
      <c r="I198" s="17">
        <v>2.3637330616985201E-2</v>
      </c>
      <c r="J198" s="17">
        <v>0</v>
      </c>
      <c r="K198" s="17">
        <v>0</v>
      </c>
      <c r="L198" s="17">
        <v>0</v>
      </c>
      <c r="M198" s="17"/>
      <c r="N198" s="17">
        <v>1.5813296040099699E-2</v>
      </c>
      <c r="O198" s="17">
        <v>3.3215752583751097E-2</v>
      </c>
      <c r="P198" s="17">
        <v>1.4841822710202599E-2</v>
      </c>
      <c r="Q198" s="17">
        <v>0</v>
      </c>
      <c r="R198" s="17"/>
      <c r="S198" s="17">
        <v>4.51755318239149E-2</v>
      </c>
      <c r="T198" s="17">
        <v>2.8844783401904401E-2</v>
      </c>
      <c r="U198" s="17">
        <v>4.0760333272062001E-2</v>
      </c>
      <c r="V198" s="17">
        <v>0</v>
      </c>
      <c r="W198" s="17">
        <v>0</v>
      </c>
      <c r="X198" s="17">
        <v>0</v>
      </c>
      <c r="Y198" s="17">
        <v>0</v>
      </c>
      <c r="Z198" s="17">
        <v>0</v>
      </c>
      <c r="AA198" s="17">
        <v>0</v>
      </c>
      <c r="AB198" s="17">
        <v>0</v>
      </c>
      <c r="AC198" s="17">
        <v>0</v>
      </c>
      <c r="AD198" s="17">
        <v>0</v>
      </c>
      <c r="AE198" s="17"/>
      <c r="AF198" s="17">
        <v>8.5555927556863094E-3</v>
      </c>
      <c r="AG198" s="17">
        <v>1.7816324351658901E-2</v>
      </c>
      <c r="AH198" s="17">
        <v>2.65303561387998E-2</v>
      </c>
      <c r="AI198" s="17"/>
      <c r="AJ198" s="17">
        <v>8.6895259433062508E-3</v>
      </c>
      <c r="AK198" s="17">
        <v>1.9442810979323499E-2</v>
      </c>
      <c r="AL198" s="17">
        <v>0</v>
      </c>
      <c r="AM198" s="17">
        <v>0.207628634631148</v>
      </c>
      <c r="AN198" s="17">
        <v>0</v>
      </c>
    </row>
    <row r="199" spans="2:40" x14ac:dyDescent="0.25">
      <c r="B199" t="s">
        <v>150</v>
      </c>
      <c r="C199" s="17">
        <v>8.4069141226123897E-2</v>
      </c>
      <c r="D199" s="17">
        <v>4.9538928798985797E-2</v>
      </c>
      <c r="E199" s="17">
        <v>0.12797526613799801</v>
      </c>
      <c r="F199" s="17"/>
      <c r="G199" s="17">
        <v>0.17172589003204899</v>
      </c>
      <c r="H199" s="17">
        <v>0.104618360932064</v>
      </c>
      <c r="I199" s="17">
        <v>8.1718224885936497E-2</v>
      </c>
      <c r="J199" s="17">
        <v>4.74979475604927E-2</v>
      </c>
      <c r="K199" s="17">
        <v>4.5432428267355399E-2</v>
      </c>
      <c r="L199" s="17">
        <v>0</v>
      </c>
      <c r="M199" s="17"/>
      <c r="N199" s="17">
        <v>7.6187956073929294E-2</v>
      </c>
      <c r="O199" s="17">
        <v>4.7458471014693998E-2</v>
      </c>
      <c r="P199" s="17">
        <v>0.116648210932462</v>
      </c>
      <c r="Q199" s="17">
        <v>8.4933906869816694E-2</v>
      </c>
      <c r="R199" s="17"/>
      <c r="S199" s="17">
        <v>2.6669845177275001E-2</v>
      </c>
      <c r="T199" s="17">
        <v>0.11558734070440201</v>
      </c>
      <c r="U199" s="17">
        <v>0.146321109785713</v>
      </c>
      <c r="V199" s="17">
        <v>0</v>
      </c>
      <c r="W199" s="17">
        <v>0.13112387745057699</v>
      </c>
      <c r="X199" s="17">
        <v>9.0500382317648703E-2</v>
      </c>
      <c r="Y199" s="17">
        <v>8.0887464039251095E-2</v>
      </c>
      <c r="Z199" s="17">
        <v>0.19459699187367199</v>
      </c>
      <c r="AA199" s="17">
        <v>2.9696240397468002E-2</v>
      </c>
      <c r="AB199" s="17">
        <v>0.13665585678248299</v>
      </c>
      <c r="AC199" s="17">
        <v>9.5361767577675699E-2</v>
      </c>
      <c r="AD199" s="17">
        <v>0</v>
      </c>
      <c r="AE199" s="17"/>
      <c r="AF199" s="17">
        <v>7.3770564901563696E-2</v>
      </c>
      <c r="AG199" s="17">
        <v>6.3467854318693298E-2</v>
      </c>
      <c r="AH199" s="17">
        <v>0.19328013569449501</v>
      </c>
      <c r="AI199" s="17"/>
      <c r="AJ199" s="17">
        <v>8.6989020641098605E-2</v>
      </c>
      <c r="AK199" s="17">
        <v>8.6863474293403797E-2</v>
      </c>
      <c r="AL199" s="17">
        <v>4.5203740843619201E-2</v>
      </c>
      <c r="AM199" s="17">
        <v>0</v>
      </c>
      <c r="AN199" s="17">
        <v>7.8937717703099403E-2</v>
      </c>
    </row>
    <row r="200" spans="2:40" x14ac:dyDescent="0.25">
      <c r="B200" t="s">
        <v>161</v>
      </c>
      <c r="C200" s="17">
        <v>1.3367713193636201E-2</v>
      </c>
      <c r="D200" s="17">
        <v>6.1327478720540401E-3</v>
      </c>
      <c r="E200" s="17">
        <v>2.2537589743496698E-2</v>
      </c>
      <c r="F200" s="17"/>
      <c r="G200" s="17">
        <v>0</v>
      </c>
      <c r="H200" s="17">
        <v>3.7047935016631402E-2</v>
      </c>
      <c r="I200" s="17">
        <v>0</v>
      </c>
      <c r="J200" s="17">
        <v>0</v>
      </c>
      <c r="K200" s="17">
        <v>0</v>
      </c>
      <c r="L200" s="17">
        <v>1.64175942131746E-2</v>
      </c>
      <c r="M200" s="17"/>
      <c r="N200" s="17">
        <v>6.1849606707536198E-2</v>
      </c>
      <c r="O200" s="17">
        <v>0</v>
      </c>
      <c r="P200" s="17">
        <v>0</v>
      </c>
      <c r="Q200" s="17">
        <v>0</v>
      </c>
      <c r="R200" s="17"/>
      <c r="S200" s="17">
        <v>2.2908947375862802E-2</v>
      </c>
      <c r="T200" s="17">
        <v>0</v>
      </c>
      <c r="U200" s="17">
        <v>0</v>
      </c>
      <c r="V200" s="17">
        <v>0</v>
      </c>
      <c r="W200" s="17">
        <v>0</v>
      </c>
      <c r="X200" s="17">
        <v>0</v>
      </c>
      <c r="Y200" s="17">
        <v>7.15835139532425E-2</v>
      </c>
      <c r="Z200" s="17">
        <v>0</v>
      </c>
      <c r="AA200" s="17">
        <v>2.967550819354E-2</v>
      </c>
      <c r="AB200" s="17">
        <v>0</v>
      </c>
      <c r="AC200" s="17">
        <v>0</v>
      </c>
      <c r="AD200" s="17">
        <v>0</v>
      </c>
      <c r="AE200" s="17"/>
      <c r="AF200" s="17">
        <v>1.41647399494254E-2</v>
      </c>
      <c r="AG200" s="17">
        <v>1.7926697876287499E-2</v>
      </c>
      <c r="AH200" s="17">
        <v>0</v>
      </c>
      <c r="AI200" s="17"/>
      <c r="AJ200" s="17">
        <v>0</v>
      </c>
      <c r="AK200" s="17">
        <v>3.8128062010185898E-2</v>
      </c>
      <c r="AL200" s="17">
        <v>0</v>
      </c>
      <c r="AM200" s="17">
        <v>0</v>
      </c>
      <c r="AN200" s="17">
        <v>0</v>
      </c>
    </row>
    <row r="201" spans="2:40" x14ac:dyDescent="0.25">
      <c r="B201" t="s">
        <v>162</v>
      </c>
      <c r="C201" s="17">
        <v>0.18956951488936699</v>
      </c>
      <c r="D201" s="17">
        <v>0.15897968862016301</v>
      </c>
      <c r="E201" s="17">
        <v>0.22926704208318399</v>
      </c>
      <c r="F201" s="17"/>
      <c r="G201" s="17">
        <v>0</v>
      </c>
      <c r="H201" s="17">
        <v>4.2293049820371797E-2</v>
      </c>
      <c r="I201" s="17">
        <v>5.21084035558083E-2</v>
      </c>
      <c r="J201" s="17">
        <v>0.337001857157252</v>
      </c>
      <c r="K201" s="17">
        <v>0.361931953220682</v>
      </c>
      <c r="L201" s="17">
        <v>0.54889048567146803</v>
      </c>
      <c r="M201" s="17"/>
      <c r="N201" s="17">
        <v>0.18478639217197099</v>
      </c>
      <c r="O201" s="17">
        <v>0.13764291896890199</v>
      </c>
      <c r="P201" s="17">
        <v>0.16631031354974299</v>
      </c>
      <c r="Q201" s="17">
        <v>0.24361900469867501</v>
      </c>
      <c r="R201" s="17"/>
      <c r="S201" s="17">
        <v>8.92737687180373E-2</v>
      </c>
      <c r="T201" s="17">
        <v>0.22369114156276601</v>
      </c>
      <c r="U201" s="17">
        <v>0.30808519738926798</v>
      </c>
      <c r="V201" s="17">
        <v>0.14969845539226301</v>
      </c>
      <c r="W201" s="17">
        <v>0.18478620380135599</v>
      </c>
      <c r="X201" s="17">
        <v>0.23424529207001399</v>
      </c>
      <c r="Y201" s="17">
        <v>0.14324068853203101</v>
      </c>
      <c r="Z201" s="17">
        <v>0.28887699683389401</v>
      </c>
      <c r="AA201" s="17">
        <v>0.16804225155101499</v>
      </c>
      <c r="AB201" s="17">
        <v>0.172556753070505</v>
      </c>
      <c r="AC201" s="17">
        <v>0.25926549815882499</v>
      </c>
      <c r="AD201" s="17">
        <v>0</v>
      </c>
      <c r="AE201" s="17"/>
      <c r="AF201" s="17">
        <v>0.26966893714113299</v>
      </c>
      <c r="AG201" s="17">
        <v>0.11107056547840399</v>
      </c>
      <c r="AH201" s="17">
        <v>0.19579294423603599</v>
      </c>
      <c r="AI201" s="17"/>
      <c r="AJ201" s="17">
        <v>0.27924143640822502</v>
      </c>
      <c r="AK201" s="17">
        <v>7.8227184433767694E-2</v>
      </c>
      <c r="AL201" s="17">
        <v>0.30707239678030301</v>
      </c>
      <c r="AM201" s="17">
        <v>0</v>
      </c>
      <c r="AN201" s="17">
        <v>0.28714370778492998</v>
      </c>
    </row>
    <row r="202" spans="2:40" x14ac:dyDescent="0.25">
      <c r="B202" t="s">
        <v>122</v>
      </c>
      <c r="C202" s="17">
        <v>2.0713893007052502E-2</v>
      </c>
      <c r="D202" s="17">
        <v>0</v>
      </c>
      <c r="E202" s="17">
        <v>4.6845181142308401E-2</v>
      </c>
      <c r="F202" s="17"/>
      <c r="G202" s="17">
        <v>1.5320996647573099E-2</v>
      </c>
      <c r="H202" s="17">
        <v>0</v>
      </c>
      <c r="I202" s="17">
        <v>2.63243545026354E-2</v>
      </c>
      <c r="J202" s="17">
        <v>0</v>
      </c>
      <c r="K202" s="17">
        <v>4.0990632125600397E-2</v>
      </c>
      <c r="L202" s="17">
        <v>5.3212177574095798E-2</v>
      </c>
      <c r="M202" s="17"/>
      <c r="N202" s="17">
        <v>0</v>
      </c>
      <c r="O202" s="17">
        <v>3.21126366068109E-2</v>
      </c>
      <c r="P202" s="17">
        <v>2.9452623721157201E-2</v>
      </c>
      <c r="Q202" s="17">
        <v>2.04622737597051E-2</v>
      </c>
      <c r="R202" s="17"/>
      <c r="S202" s="17">
        <v>0</v>
      </c>
      <c r="T202" s="17">
        <v>2.3345092082919499E-2</v>
      </c>
      <c r="U202" s="17">
        <v>8.2923692800362298E-2</v>
      </c>
      <c r="V202" s="17">
        <v>5.3674051571550502E-2</v>
      </c>
      <c r="W202" s="17">
        <v>0</v>
      </c>
      <c r="X202" s="17">
        <v>3.4832346975579798E-2</v>
      </c>
      <c r="Y202" s="17">
        <v>0</v>
      </c>
      <c r="Z202" s="17">
        <v>0</v>
      </c>
      <c r="AA202" s="17">
        <v>0</v>
      </c>
      <c r="AB202" s="17">
        <v>5.42276648339899E-2</v>
      </c>
      <c r="AC202" s="17">
        <v>0</v>
      </c>
      <c r="AD202" s="17">
        <v>0</v>
      </c>
      <c r="AE202" s="17"/>
      <c r="AF202" s="17">
        <v>2.26828974486422E-2</v>
      </c>
      <c r="AG202" s="17">
        <v>2.6896752978447E-2</v>
      </c>
      <c r="AH202" s="17">
        <v>0</v>
      </c>
      <c r="AI202" s="17"/>
      <c r="AJ202" s="17">
        <v>2.9142255679703199E-2</v>
      </c>
      <c r="AK202" s="17">
        <v>1.8208384079888298E-2</v>
      </c>
      <c r="AL202" s="17">
        <v>4.2755067173894601E-2</v>
      </c>
      <c r="AM202" s="17">
        <v>0</v>
      </c>
      <c r="AN202" s="17">
        <v>0</v>
      </c>
    </row>
    <row r="203" spans="2:40" x14ac:dyDescent="0.25">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row>
    <row r="204" spans="2:40" x14ac:dyDescent="0.25">
      <c r="B204" s="6" t="s">
        <v>170</v>
      </c>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row>
    <row r="205" spans="2:40" x14ac:dyDescent="0.25">
      <c r="B205" s="24" t="s">
        <v>164</v>
      </c>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row>
    <row r="206" spans="2:40" x14ac:dyDescent="0.25">
      <c r="B206" t="s">
        <v>165</v>
      </c>
      <c r="C206" s="17">
        <v>0.206134025223252</v>
      </c>
      <c r="D206" s="17">
        <v>0.20987594428433001</v>
      </c>
      <c r="E206" s="17">
        <v>0.19590967412842</v>
      </c>
      <c r="F206" s="17"/>
      <c r="G206" s="17">
        <v>0.13688391211722301</v>
      </c>
      <c r="H206" s="17">
        <v>0.23568716217469901</v>
      </c>
      <c r="I206" s="17">
        <v>0.19857297929019499</v>
      </c>
      <c r="J206" s="17">
        <v>0.16143610720405299</v>
      </c>
      <c r="K206" s="17">
        <v>0.16181841264965199</v>
      </c>
      <c r="L206" s="17">
        <v>0.283856729393762</v>
      </c>
      <c r="M206" s="17"/>
      <c r="N206" s="17">
        <v>0.244418516361501</v>
      </c>
      <c r="O206" s="17">
        <v>0.15720246180338501</v>
      </c>
      <c r="P206" s="17">
        <v>0.120982813459046</v>
      </c>
      <c r="Q206" s="17">
        <v>0.28034751300807798</v>
      </c>
      <c r="R206" s="17"/>
      <c r="S206" s="17">
        <v>0.21898725341148101</v>
      </c>
      <c r="T206" s="17">
        <v>0.27349254651952498</v>
      </c>
      <c r="U206" s="17">
        <v>4.2916170095107398E-2</v>
      </c>
      <c r="V206" s="17">
        <v>0.14476823611405701</v>
      </c>
      <c r="W206" s="17">
        <v>0.18955279953517201</v>
      </c>
      <c r="X206" s="17">
        <v>0.13527906416813301</v>
      </c>
      <c r="Y206" s="17">
        <v>0.22553341250091599</v>
      </c>
      <c r="Z206" s="17">
        <v>0.16332797176429301</v>
      </c>
      <c r="AA206" s="17">
        <v>0.26404843254632498</v>
      </c>
      <c r="AB206" s="17">
        <v>0.193775534186196</v>
      </c>
      <c r="AC206" s="17">
        <v>0.26901986921211501</v>
      </c>
      <c r="AD206" s="17">
        <v>0.58140015647731302</v>
      </c>
      <c r="AE206" s="17"/>
      <c r="AF206" s="17">
        <v>0.16636367337150901</v>
      </c>
      <c r="AG206" s="17">
        <v>0.20634066038635901</v>
      </c>
      <c r="AH206" s="17">
        <v>0.310219349629478</v>
      </c>
      <c r="AI206" s="17"/>
      <c r="AJ206" s="17">
        <v>0.28486633897302599</v>
      </c>
      <c r="AK206" s="17">
        <v>0.13303523850462201</v>
      </c>
      <c r="AL206" s="17">
        <v>0.109149127193782</v>
      </c>
      <c r="AM206" s="17">
        <v>0</v>
      </c>
      <c r="AN206" s="17">
        <v>0.27687701945922399</v>
      </c>
    </row>
    <row r="207" spans="2:40" x14ac:dyDescent="0.25">
      <c r="B207" t="s">
        <v>166</v>
      </c>
      <c r="C207" s="17">
        <v>0.36357406973591999</v>
      </c>
      <c r="D207" s="17">
        <v>0.41904971442123901</v>
      </c>
      <c r="E207" s="17">
        <v>0.29650862436039899</v>
      </c>
      <c r="F207" s="17"/>
      <c r="G207" s="17">
        <v>0.41908431662633899</v>
      </c>
      <c r="H207" s="17">
        <v>0.38299165111441802</v>
      </c>
      <c r="I207" s="17">
        <v>0.31306050547126801</v>
      </c>
      <c r="J207" s="17">
        <v>0.42916852365568797</v>
      </c>
      <c r="K207" s="17">
        <v>0.27816180895870002</v>
      </c>
      <c r="L207" s="17">
        <v>0.31808585397949402</v>
      </c>
      <c r="M207" s="17"/>
      <c r="N207" s="17">
        <v>0.37556746640088601</v>
      </c>
      <c r="O207" s="17">
        <v>0.43271509209465903</v>
      </c>
      <c r="P207" s="17">
        <v>0.386369376550808</v>
      </c>
      <c r="Q207" s="17">
        <v>0.29455402748084802</v>
      </c>
      <c r="R207" s="17"/>
      <c r="S207" s="17">
        <v>0.40554942144108103</v>
      </c>
      <c r="T207" s="17">
        <v>0.245751901280894</v>
      </c>
      <c r="U207" s="17">
        <v>0.38965144868412599</v>
      </c>
      <c r="V207" s="17">
        <v>0.20630240085872301</v>
      </c>
      <c r="W207" s="17">
        <v>0.33474594300910399</v>
      </c>
      <c r="X207" s="17">
        <v>0.29539425299579603</v>
      </c>
      <c r="Y207" s="17">
        <v>0.38620462540556399</v>
      </c>
      <c r="Z207" s="17">
        <v>0.48856167851981303</v>
      </c>
      <c r="AA207" s="17">
        <v>0.47598878925336902</v>
      </c>
      <c r="AB207" s="17">
        <v>0.486340481914246</v>
      </c>
      <c r="AC207" s="17">
        <v>0.33040905514357</v>
      </c>
      <c r="AD207" s="17">
        <v>0.41859984352268698</v>
      </c>
      <c r="AE207" s="17"/>
      <c r="AF207" s="17">
        <v>0.33573642040435903</v>
      </c>
      <c r="AG207" s="17">
        <v>0.39511372625457603</v>
      </c>
      <c r="AH207" s="17">
        <v>0.32360417171491801</v>
      </c>
      <c r="AI207" s="17"/>
      <c r="AJ207" s="17">
        <v>0.27287509608661997</v>
      </c>
      <c r="AK207" s="17">
        <v>0.43199663038392999</v>
      </c>
      <c r="AL207" s="17">
        <v>0.31146469772059898</v>
      </c>
      <c r="AM207" s="17">
        <v>0.61238425474277003</v>
      </c>
      <c r="AN207" s="17">
        <v>0.364385217664082</v>
      </c>
    </row>
    <row r="208" spans="2:40" x14ac:dyDescent="0.25">
      <c r="B208" t="s">
        <v>167</v>
      </c>
      <c r="C208" s="17">
        <v>0.25058190866191499</v>
      </c>
      <c r="D208" s="17">
        <v>0.19093662141704201</v>
      </c>
      <c r="E208" s="17">
        <v>0.32715650214630898</v>
      </c>
      <c r="F208" s="17"/>
      <c r="G208" s="17">
        <v>0.272670443035335</v>
      </c>
      <c r="H208" s="17">
        <v>0.25951396201379001</v>
      </c>
      <c r="I208" s="17">
        <v>0.32533519202063899</v>
      </c>
      <c r="J208" s="17">
        <v>0.176566166643115</v>
      </c>
      <c r="K208" s="17">
        <v>0.292565423660885</v>
      </c>
      <c r="L208" s="17">
        <v>0.17973881475904899</v>
      </c>
      <c r="M208" s="17"/>
      <c r="N208" s="17">
        <v>0.18382945231282299</v>
      </c>
      <c r="O208" s="17">
        <v>0.221661187654562</v>
      </c>
      <c r="P208" s="17">
        <v>0.30647267443851001</v>
      </c>
      <c r="Q208" s="17">
        <v>0.26707660326893801</v>
      </c>
      <c r="R208" s="17"/>
      <c r="S208" s="17">
        <v>0.18980041717031601</v>
      </c>
      <c r="T208" s="17">
        <v>0.29552517180001497</v>
      </c>
      <c r="U208" s="17">
        <v>0.43284299777153901</v>
      </c>
      <c r="V208" s="17">
        <v>0.32902095846708002</v>
      </c>
      <c r="W208" s="17">
        <v>0.475701257455724</v>
      </c>
      <c r="X208" s="17">
        <v>0.335523976778626</v>
      </c>
      <c r="Y208" s="17">
        <v>0.18728204411468299</v>
      </c>
      <c r="Z208" s="17">
        <v>0.15507678452614199</v>
      </c>
      <c r="AA208" s="17">
        <v>0.11819529410088001</v>
      </c>
      <c r="AB208" s="17">
        <v>0.18987998791202501</v>
      </c>
      <c r="AC208" s="17">
        <v>0.17509741953014901</v>
      </c>
      <c r="AD208" s="17">
        <v>0</v>
      </c>
      <c r="AE208" s="17"/>
      <c r="AF208" s="17">
        <v>0.311792024354622</v>
      </c>
      <c r="AG208" s="17">
        <v>0.213296909759185</v>
      </c>
      <c r="AH208" s="17">
        <v>0.194653862779118</v>
      </c>
      <c r="AI208" s="17"/>
      <c r="AJ208" s="17">
        <v>0.32156038640819901</v>
      </c>
      <c r="AK208" s="17">
        <v>0.22222558068710899</v>
      </c>
      <c r="AL208" s="17">
        <v>0.32049720914017299</v>
      </c>
      <c r="AM208" s="17">
        <v>0.19439980767120801</v>
      </c>
      <c r="AN208" s="17">
        <v>0.110673947197675</v>
      </c>
    </row>
    <row r="209" spans="2:40" x14ac:dyDescent="0.25">
      <c r="B209" t="s">
        <v>168</v>
      </c>
      <c r="C209" s="17">
        <v>5.3989702775007802E-2</v>
      </c>
      <c r="D209" s="17">
        <v>5.3040195468728298E-2</v>
      </c>
      <c r="E209" s="17">
        <v>5.5557002613378398E-2</v>
      </c>
      <c r="F209" s="17"/>
      <c r="G209" s="17">
        <v>0.118326495702958</v>
      </c>
      <c r="H209" s="17">
        <v>4.35831464813492E-2</v>
      </c>
      <c r="I209" s="17">
        <v>5.6396230660793203E-2</v>
      </c>
      <c r="J209" s="17">
        <v>3.4027722014787702E-2</v>
      </c>
      <c r="K209" s="17">
        <v>7.7007612439761897E-2</v>
      </c>
      <c r="L209" s="17">
        <v>0</v>
      </c>
      <c r="M209" s="17"/>
      <c r="N209" s="17">
        <v>4.2568086435348602E-2</v>
      </c>
      <c r="O209" s="17">
        <v>6.9914613621310601E-2</v>
      </c>
      <c r="P209" s="17">
        <v>4.3018143509967702E-2</v>
      </c>
      <c r="Q209" s="17">
        <v>6.0944673065041401E-2</v>
      </c>
      <c r="R209" s="17"/>
      <c r="S209" s="17">
        <v>9.5990805669001797E-2</v>
      </c>
      <c r="T209" s="17">
        <v>3.0552068627922001E-2</v>
      </c>
      <c r="U209" s="17">
        <v>0</v>
      </c>
      <c r="V209" s="17">
        <v>5.1576184964910801E-2</v>
      </c>
      <c r="W209" s="17">
        <v>0</v>
      </c>
      <c r="X209" s="17">
        <v>0.156141223164731</v>
      </c>
      <c r="Y209" s="17">
        <v>4.4863695656238899E-2</v>
      </c>
      <c r="Z209" s="17">
        <v>0.12790448032546101</v>
      </c>
      <c r="AA209" s="17">
        <v>0</v>
      </c>
      <c r="AB209" s="17">
        <v>8.9291722264310605E-2</v>
      </c>
      <c r="AC209" s="17">
        <v>0</v>
      </c>
      <c r="AD209" s="17">
        <v>0</v>
      </c>
      <c r="AE209" s="17"/>
      <c r="AF209" s="17">
        <v>3.8908808202132002E-2</v>
      </c>
      <c r="AG209" s="17">
        <v>6.6508018581614398E-2</v>
      </c>
      <c r="AH209" s="17">
        <v>6.4570820472459697E-2</v>
      </c>
      <c r="AI209" s="17"/>
      <c r="AJ209" s="17">
        <v>1.1531099738732399E-2</v>
      </c>
      <c r="AK209" s="17">
        <v>7.7681734669942798E-2</v>
      </c>
      <c r="AL209" s="17">
        <v>4.5203740843619201E-2</v>
      </c>
      <c r="AM209" s="17">
        <v>0</v>
      </c>
      <c r="AN209" s="17">
        <v>0.11542274734301999</v>
      </c>
    </row>
    <row r="210" spans="2:40" x14ac:dyDescent="0.25">
      <c r="B210" t="s">
        <v>169</v>
      </c>
      <c r="C210" s="17">
        <v>4.4633945749192099E-2</v>
      </c>
      <c r="D210" s="17">
        <v>5.4951137591504398E-2</v>
      </c>
      <c r="E210" s="17">
        <v>3.20012283911187E-2</v>
      </c>
      <c r="F210" s="17"/>
      <c r="G210" s="17">
        <v>1.74270014951345E-2</v>
      </c>
      <c r="H210" s="17">
        <v>6.5808609692484296E-2</v>
      </c>
      <c r="I210" s="17">
        <v>7.7819473324431301E-2</v>
      </c>
      <c r="J210" s="17">
        <v>5.15724742941472E-2</v>
      </c>
      <c r="K210" s="17">
        <v>3.69007417423158E-2</v>
      </c>
      <c r="L210" s="17">
        <v>1.8677481079525601E-2</v>
      </c>
      <c r="M210" s="17"/>
      <c r="N210" s="17">
        <v>4.58837299272042E-2</v>
      </c>
      <c r="O210" s="17">
        <v>1.6452605760474699E-2</v>
      </c>
      <c r="P210" s="17">
        <v>8.8613992015103393E-2</v>
      </c>
      <c r="Q210" s="17">
        <v>2.4851115098530201E-2</v>
      </c>
      <c r="R210" s="17"/>
      <c r="S210" s="17">
        <v>2.4247497501531299E-2</v>
      </c>
      <c r="T210" s="17">
        <v>5.5938875676398901E-2</v>
      </c>
      <c r="U210" s="17">
        <v>3.91344573519068E-2</v>
      </c>
      <c r="V210" s="17">
        <v>0.16651803666002801</v>
      </c>
      <c r="W210" s="17">
        <v>0</v>
      </c>
      <c r="X210" s="17">
        <v>0</v>
      </c>
      <c r="Y210" s="17">
        <v>0.116368551033838</v>
      </c>
      <c r="Z210" s="17">
        <v>0</v>
      </c>
      <c r="AA210" s="17">
        <v>3.3086838612049703E-2</v>
      </c>
      <c r="AB210" s="17">
        <v>0</v>
      </c>
      <c r="AC210" s="17">
        <v>4.7697533623643797E-2</v>
      </c>
      <c r="AD210" s="17">
        <v>0</v>
      </c>
      <c r="AE210" s="17"/>
      <c r="AF210" s="17">
        <v>3.9811666926596302E-2</v>
      </c>
      <c r="AG210" s="17">
        <v>5.9281016726249802E-2</v>
      </c>
      <c r="AH210" s="17">
        <v>3.0933943316527698E-2</v>
      </c>
      <c r="AI210" s="17"/>
      <c r="AJ210" s="17">
        <v>2.1112703121765101E-2</v>
      </c>
      <c r="AK210" s="17">
        <v>5.9772233902433899E-2</v>
      </c>
      <c r="AL210" s="17">
        <v>9.8133692205823297E-2</v>
      </c>
      <c r="AM210" s="17">
        <v>0.19321593758602201</v>
      </c>
      <c r="AN210" s="17">
        <v>3.83641179079732E-2</v>
      </c>
    </row>
    <row r="211" spans="2:40" x14ac:dyDescent="0.25">
      <c r="B211" t="s">
        <v>64</v>
      </c>
      <c r="C211" s="17">
        <v>8.1086347854712706E-2</v>
      </c>
      <c r="D211" s="17">
        <v>7.2146386817156502E-2</v>
      </c>
      <c r="E211" s="17">
        <v>9.2866968360374294E-2</v>
      </c>
      <c r="F211" s="17"/>
      <c r="G211" s="17">
        <v>3.5607831023009899E-2</v>
      </c>
      <c r="H211" s="17">
        <v>1.2415468523260399E-2</v>
      </c>
      <c r="I211" s="17">
        <v>2.8815619232673E-2</v>
      </c>
      <c r="J211" s="17">
        <v>0.14722900618821</v>
      </c>
      <c r="K211" s="17">
        <v>0.153546000548685</v>
      </c>
      <c r="L211" s="17">
        <v>0.19964112078816901</v>
      </c>
      <c r="M211" s="17"/>
      <c r="N211" s="17">
        <v>0.107732748562238</v>
      </c>
      <c r="O211" s="17">
        <v>0.102054039065609</v>
      </c>
      <c r="P211" s="17">
        <v>5.45430000265648E-2</v>
      </c>
      <c r="Q211" s="17">
        <v>7.2226068078564507E-2</v>
      </c>
      <c r="R211" s="17"/>
      <c r="S211" s="17">
        <v>6.5424604806588196E-2</v>
      </c>
      <c r="T211" s="17">
        <v>9.8739436095245298E-2</v>
      </c>
      <c r="U211" s="17">
        <v>9.5454926097320203E-2</v>
      </c>
      <c r="V211" s="17">
        <v>0.101814182935203</v>
      </c>
      <c r="W211" s="17">
        <v>0</v>
      </c>
      <c r="X211" s="17">
        <v>7.7661482892714101E-2</v>
      </c>
      <c r="Y211" s="17">
        <v>3.97476712887588E-2</v>
      </c>
      <c r="Z211" s="17">
        <v>6.5129084864290906E-2</v>
      </c>
      <c r="AA211" s="17">
        <v>0.10868064548737801</v>
      </c>
      <c r="AB211" s="17">
        <v>4.0712273723223003E-2</v>
      </c>
      <c r="AC211" s="17">
        <v>0.17777612249052199</v>
      </c>
      <c r="AD211" s="17">
        <v>0</v>
      </c>
      <c r="AE211" s="17"/>
      <c r="AF211" s="17">
        <v>0.107387406740781</v>
      </c>
      <c r="AG211" s="17">
        <v>5.9459668292016099E-2</v>
      </c>
      <c r="AH211" s="17">
        <v>7.6017852087498894E-2</v>
      </c>
      <c r="AI211" s="17"/>
      <c r="AJ211" s="17">
        <v>8.8054375671657095E-2</v>
      </c>
      <c r="AK211" s="17">
        <v>7.5288581851962397E-2</v>
      </c>
      <c r="AL211" s="17">
        <v>0.11555153289600401</v>
      </c>
      <c r="AM211" s="17">
        <v>0</v>
      </c>
      <c r="AN211" s="17">
        <v>9.4276950428026696E-2</v>
      </c>
    </row>
    <row r="212" spans="2:40" x14ac:dyDescent="0.25">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row>
    <row r="213" spans="2:40" x14ac:dyDescent="0.25">
      <c r="B213" s="6" t="s">
        <v>184</v>
      </c>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row>
    <row r="214" spans="2:40" x14ac:dyDescent="0.25">
      <c r="B214" s="24" t="s">
        <v>164</v>
      </c>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row>
    <row r="215" spans="2:40" x14ac:dyDescent="0.25">
      <c r="B215" t="s">
        <v>176</v>
      </c>
      <c r="C215" s="17">
        <v>0.16433525991140099</v>
      </c>
      <c r="D215" s="17">
        <v>0.20388911174542801</v>
      </c>
      <c r="E215" s="17">
        <v>0.11585695271977101</v>
      </c>
      <c r="F215" s="17"/>
      <c r="G215" s="17">
        <v>0.18493403104753001</v>
      </c>
      <c r="H215" s="17">
        <v>0.155496070641261</v>
      </c>
      <c r="I215" s="17">
        <v>0.23026475345772501</v>
      </c>
      <c r="J215" s="17">
        <v>0.17888301500088699</v>
      </c>
      <c r="K215" s="17">
        <v>0.156410230175835</v>
      </c>
      <c r="L215" s="17">
        <v>0.102440997227207</v>
      </c>
      <c r="M215" s="17"/>
      <c r="N215" s="17">
        <v>0.20401635147618899</v>
      </c>
      <c r="O215" s="17">
        <v>0.17399712876905599</v>
      </c>
      <c r="P215" s="17">
        <v>0.15867255855583101</v>
      </c>
      <c r="Q215" s="17">
        <v>0.13646964648331</v>
      </c>
      <c r="R215" s="17"/>
      <c r="S215" s="17">
        <v>0.24438378355099599</v>
      </c>
      <c r="T215" s="17">
        <v>9.8657531068635201E-2</v>
      </c>
      <c r="U215" s="17">
        <v>0.26664326370997299</v>
      </c>
      <c r="V215" s="17">
        <v>0.17810065805438699</v>
      </c>
      <c r="W215" s="17">
        <v>0</v>
      </c>
      <c r="X215" s="17">
        <v>3.7956624796369499E-2</v>
      </c>
      <c r="Y215" s="17">
        <v>0.19800647786822501</v>
      </c>
      <c r="Z215" s="17">
        <v>0.29985251205234398</v>
      </c>
      <c r="AA215" s="17">
        <v>0.242842719086618</v>
      </c>
      <c r="AB215" s="17">
        <v>8.7906287227366903E-2</v>
      </c>
      <c r="AC215" s="17">
        <v>0.135523184434828</v>
      </c>
      <c r="AD215" s="17">
        <v>0</v>
      </c>
      <c r="AE215" s="17"/>
      <c r="AF215" s="17">
        <v>0.11768212867833901</v>
      </c>
      <c r="AG215" s="17">
        <v>0.16619223519996701</v>
      </c>
      <c r="AH215" s="17">
        <v>0.26655815690385498</v>
      </c>
      <c r="AI215" s="17"/>
      <c r="AJ215" s="17">
        <v>0.12880296099376501</v>
      </c>
      <c r="AK215" s="17">
        <v>0.167406440981518</v>
      </c>
      <c r="AL215" s="17">
        <v>0.13191192041765701</v>
      </c>
      <c r="AM215" s="17">
        <v>0.19321593758602201</v>
      </c>
      <c r="AN215" s="17">
        <v>0.23132959416054599</v>
      </c>
    </row>
    <row r="216" spans="2:40" x14ac:dyDescent="0.25">
      <c r="B216" t="s">
        <v>177</v>
      </c>
      <c r="C216" s="17">
        <v>0.29242869040727199</v>
      </c>
      <c r="D216" s="17">
        <v>0.313260647138633</v>
      </c>
      <c r="E216" s="17">
        <v>0.268330550198083</v>
      </c>
      <c r="F216" s="17"/>
      <c r="G216" s="17">
        <v>0.36774279952036099</v>
      </c>
      <c r="H216" s="17">
        <v>0.402384084130256</v>
      </c>
      <c r="I216" s="17">
        <v>0.36685574243965102</v>
      </c>
      <c r="J216" s="17">
        <v>0.23773924342302299</v>
      </c>
      <c r="K216" s="17">
        <v>0.18855230622911601</v>
      </c>
      <c r="L216" s="17">
        <v>7.5870170919663305E-2</v>
      </c>
      <c r="M216" s="17"/>
      <c r="N216" s="17">
        <v>0.27910641967806998</v>
      </c>
      <c r="O216" s="17">
        <v>0.25347687428745103</v>
      </c>
      <c r="P216" s="17">
        <v>0.38703727348697797</v>
      </c>
      <c r="Q216" s="17">
        <v>0.24737577868032501</v>
      </c>
      <c r="R216" s="17"/>
      <c r="S216" s="17">
        <v>0.317786207578798</v>
      </c>
      <c r="T216" s="17">
        <v>0.29997922605107902</v>
      </c>
      <c r="U216" s="17">
        <v>0.221806320247772</v>
      </c>
      <c r="V216" s="17">
        <v>0.201822058991902</v>
      </c>
      <c r="W216" s="17">
        <v>0.363332746436558</v>
      </c>
      <c r="X216" s="17">
        <v>0.32599365577995798</v>
      </c>
      <c r="Y216" s="17">
        <v>0.31165911546443098</v>
      </c>
      <c r="Z216" s="17">
        <v>0.29121581876863101</v>
      </c>
      <c r="AA216" s="17">
        <v>0.247188028293265</v>
      </c>
      <c r="AB216" s="17">
        <v>0.29841284331287699</v>
      </c>
      <c r="AC216" s="17">
        <v>0.37160359341293397</v>
      </c>
      <c r="AD216" s="17">
        <v>0</v>
      </c>
      <c r="AE216" s="17"/>
      <c r="AF216" s="17">
        <v>0.27844485466718699</v>
      </c>
      <c r="AG216" s="17">
        <v>0.35548569239955502</v>
      </c>
      <c r="AH216" s="17">
        <v>0.14556151122918401</v>
      </c>
      <c r="AI216" s="17"/>
      <c r="AJ216" s="17">
        <v>0.26108598667771399</v>
      </c>
      <c r="AK216" s="17">
        <v>0.37146378688769799</v>
      </c>
      <c r="AL216" s="17">
        <v>0.285205589907497</v>
      </c>
      <c r="AM216" s="17">
        <v>0.60748275322748702</v>
      </c>
      <c r="AN216" s="17">
        <v>0.144278776542384</v>
      </c>
    </row>
    <row r="217" spans="2:40" x14ac:dyDescent="0.25">
      <c r="B217" t="s">
        <v>178</v>
      </c>
      <c r="C217" s="17">
        <v>0.262610198706339</v>
      </c>
      <c r="D217" s="17">
        <v>0.219096637666996</v>
      </c>
      <c r="E217" s="17">
        <v>0.31206448918660001</v>
      </c>
      <c r="F217" s="17"/>
      <c r="G217" s="17">
        <v>0.31228324556188702</v>
      </c>
      <c r="H217" s="17">
        <v>0.21495797403914299</v>
      </c>
      <c r="I217" s="17">
        <v>0.222229934597752</v>
      </c>
      <c r="J217" s="17">
        <v>0.214559987534408</v>
      </c>
      <c r="K217" s="17">
        <v>0.32321084593823401</v>
      </c>
      <c r="L217" s="17">
        <v>0.30618129204974398</v>
      </c>
      <c r="M217" s="17"/>
      <c r="N217" s="17">
        <v>0.251607670505958</v>
      </c>
      <c r="O217" s="17">
        <v>0.330889113505765</v>
      </c>
      <c r="P217" s="17">
        <v>0.25428928317024901</v>
      </c>
      <c r="Q217" s="17">
        <v>0.23512555671063501</v>
      </c>
      <c r="R217" s="17"/>
      <c r="S217" s="17">
        <v>0.134419624319527</v>
      </c>
      <c r="T217" s="17">
        <v>0.29200248232607001</v>
      </c>
      <c r="U217" s="17">
        <v>0.288288201685371</v>
      </c>
      <c r="V217" s="17">
        <v>0.32234752879798201</v>
      </c>
      <c r="W217" s="17">
        <v>0.33619706851051701</v>
      </c>
      <c r="X217" s="17">
        <v>0.44037545061198802</v>
      </c>
      <c r="Y217" s="17">
        <v>0.34565361959629898</v>
      </c>
      <c r="Z217" s="17">
        <v>0.214981560824861</v>
      </c>
      <c r="AA217" s="17">
        <v>0.109788096300845</v>
      </c>
      <c r="AB217" s="17">
        <v>0.37134578336478102</v>
      </c>
      <c r="AC217" s="17">
        <v>0.139312503126306</v>
      </c>
      <c r="AD217" s="17">
        <v>0.41859984352268698</v>
      </c>
      <c r="AE217" s="17"/>
      <c r="AF217" s="17">
        <v>0.28870250784054302</v>
      </c>
      <c r="AG217" s="17">
        <v>0.20220954736231</v>
      </c>
      <c r="AH217" s="17">
        <v>0.365295530765957</v>
      </c>
      <c r="AI217" s="17"/>
      <c r="AJ217" s="17">
        <v>0.26070146359600999</v>
      </c>
      <c r="AK217" s="17">
        <v>0.211165371720518</v>
      </c>
      <c r="AL217" s="17">
        <v>0.23017063021198</v>
      </c>
      <c r="AM217" s="17">
        <v>0</v>
      </c>
      <c r="AN217" s="17">
        <v>0.45096005340066098</v>
      </c>
    </row>
    <row r="218" spans="2:40" x14ac:dyDescent="0.25">
      <c r="B218" t="s">
        <v>179</v>
      </c>
      <c r="C218" s="17">
        <v>0.110816524811408</v>
      </c>
      <c r="D218" s="17">
        <v>0.107198865589645</v>
      </c>
      <c r="E218" s="17">
        <v>0.11612704474006801</v>
      </c>
      <c r="F218" s="17"/>
      <c r="G218" s="17">
        <v>6.6968998648260794E-2</v>
      </c>
      <c r="H218" s="17">
        <v>0.17288110578084401</v>
      </c>
      <c r="I218" s="17">
        <v>0.10278278342208499</v>
      </c>
      <c r="J218" s="17">
        <v>7.9335317566846503E-2</v>
      </c>
      <c r="K218" s="17">
        <v>0.11923532295934799</v>
      </c>
      <c r="L218" s="17">
        <v>8.8180482065983501E-2</v>
      </c>
      <c r="M218" s="17"/>
      <c r="N218" s="17">
        <v>0.108635150484465</v>
      </c>
      <c r="O218" s="17">
        <v>0.120095823526226</v>
      </c>
      <c r="P218" s="17">
        <v>7.2239519679571595E-2</v>
      </c>
      <c r="Q218" s="17">
        <v>0.138328046046196</v>
      </c>
      <c r="R218" s="17"/>
      <c r="S218" s="17">
        <v>0.18960982606013899</v>
      </c>
      <c r="T218" s="17">
        <v>7.9171089705904807E-2</v>
      </c>
      <c r="U218" s="17">
        <v>9.6934070687519899E-2</v>
      </c>
      <c r="V218" s="17">
        <v>9.9964928903798003E-2</v>
      </c>
      <c r="W218" s="17">
        <v>0.111190314095784</v>
      </c>
      <c r="X218" s="17">
        <v>0</v>
      </c>
      <c r="Y218" s="17">
        <v>7.3204706865234601E-2</v>
      </c>
      <c r="Z218" s="17">
        <v>6.3694133861267196E-2</v>
      </c>
      <c r="AA218" s="17">
        <v>0.170142191786922</v>
      </c>
      <c r="AB218" s="17">
        <v>9.9615808866335906E-2</v>
      </c>
      <c r="AC218" s="17">
        <v>0.186406654555309</v>
      </c>
      <c r="AD218" s="17">
        <v>0</v>
      </c>
      <c r="AE218" s="17"/>
      <c r="AF218" s="17">
        <v>0.10368477766513701</v>
      </c>
      <c r="AG218" s="17">
        <v>0.12711097892716799</v>
      </c>
      <c r="AH218" s="17">
        <v>0.12292202520665201</v>
      </c>
      <c r="AI218" s="17"/>
      <c r="AJ218" s="17">
        <v>9.1709441062798394E-2</v>
      </c>
      <c r="AK218" s="17">
        <v>0.15956389998100801</v>
      </c>
      <c r="AL218" s="17">
        <v>7.6525756972120496E-2</v>
      </c>
      <c r="AM218" s="17">
        <v>0</v>
      </c>
      <c r="AN218" s="17">
        <v>7.5010831279123696E-2</v>
      </c>
    </row>
    <row r="219" spans="2:40" x14ac:dyDescent="0.25">
      <c r="B219" t="s">
        <v>180</v>
      </c>
      <c r="C219" s="17">
        <v>0.111171583964086</v>
      </c>
      <c r="D219" s="17">
        <v>9.5088477861001205E-2</v>
      </c>
      <c r="E219" s="17">
        <v>0.13212333597131101</v>
      </c>
      <c r="F219" s="17"/>
      <c r="G219" s="17">
        <v>6.8070925221962494E-2</v>
      </c>
      <c r="H219" s="17">
        <v>2.7233521185443602E-2</v>
      </c>
      <c r="I219" s="17">
        <v>7.7866786082786202E-2</v>
      </c>
      <c r="J219" s="17">
        <v>0.14484699558136299</v>
      </c>
      <c r="K219" s="17">
        <v>8.5959080178498695E-2</v>
      </c>
      <c r="L219" s="17">
        <v>0.29172798074197398</v>
      </c>
      <c r="M219" s="17"/>
      <c r="N219" s="17">
        <v>8.2262939734981194E-2</v>
      </c>
      <c r="O219" s="17">
        <v>0.10086843934336601</v>
      </c>
      <c r="P219" s="17">
        <v>4.0567789713062199E-2</v>
      </c>
      <c r="Q219" s="17">
        <v>0.194905136409773</v>
      </c>
      <c r="R219" s="17"/>
      <c r="S219" s="17">
        <v>9.0771834392044407E-2</v>
      </c>
      <c r="T219" s="17">
        <v>0.13055470370782099</v>
      </c>
      <c r="U219" s="17">
        <v>0.12632814366936301</v>
      </c>
      <c r="V219" s="17">
        <v>9.5950642316728105E-2</v>
      </c>
      <c r="W219" s="17">
        <v>0.12763675912244901</v>
      </c>
      <c r="X219" s="17">
        <v>7.0143455514245001E-2</v>
      </c>
      <c r="Y219" s="17">
        <v>3.6108819589759797E-2</v>
      </c>
      <c r="Z219" s="17">
        <v>0.130255974492897</v>
      </c>
      <c r="AA219" s="17">
        <v>0.20036345633881</v>
      </c>
      <c r="AB219" s="17">
        <v>0.14271927722864</v>
      </c>
      <c r="AC219" s="17">
        <v>8.3567233085364206E-2</v>
      </c>
      <c r="AD219" s="17">
        <v>0</v>
      </c>
      <c r="AE219" s="17"/>
      <c r="AF219" s="17">
        <v>0.130619535253609</v>
      </c>
      <c r="AG219" s="17">
        <v>0.107378011857745</v>
      </c>
      <c r="AH219" s="17">
        <v>5.2709207904075399E-2</v>
      </c>
      <c r="AI219" s="17"/>
      <c r="AJ219" s="17">
        <v>0.17708927096562099</v>
      </c>
      <c r="AK219" s="17">
        <v>5.4773742571930899E-2</v>
      </c>
      <c r="AL219" s="17">
        <v>0.18430530361043601</v>
      </c>
      <c r="AM219" s="17">
        <v>0.199301309186491</v>
      </c>
      <c r="AN219" s="17">
        <v>4.01891703188808E-2</v>
      </c>
    </row>
    <row r="220" spans="2:40" x14ac:dyDescent="0.25">
      <c r="B220" t="s">
        <v>122</v>
      </c>
      <c r="C220" s="17">
        <v>5.8637742199494698E-2</v>
      </c>
      <c r="D220" s="17">
        <v>6.1466259998296698E-2</v>
      </c>
      <c r="E220" s="17">
        <v>5.5497627184165899E-2</v>
      </c>
      <c r="F220" s="17"/>
      <c r="G220" s="17">
        <v>0</v>
      </c>
      <c r="H220" s="17">
        <v>2.7047244223053501E-2</v>
      </c>
      <c r="I220" s="17">
        <v>0</v>
      </c>
      <c r="J220" s="17">
        <v>0.14463544089347299</v>
      </c>
      <c r="K220" s="17">
        <v>0.126632214518968</v>
      </c>
      <c r="L220" s="17">
        <v>0.135599076995428</v>
      </c>
      <c r="M220" s="17"/>
      <c r="N220" s="17">
        <v>7.4371468120337597E-2</v>
      </c>
      <c r="O220" s="17">
        <v>2.06726205681361E-2</v>
      </c>
      <c r="P220" s="17">
        <v>8.7193575394307499E-2</v>
      </c>
      <c r="Q220" s="17">
        <v>4.7795835669761103E-2</v>
      </c>
      <c r="R220" s="17"/>
      <c r="S220" s="17">
        <v>2.3028724098496E-2</v>
      </c>
      <c r="T220" s="17">
        <v>9.9634967140489805E-2</v>
      </c>
      <c r="U220" s="17">
        <v>0</v>
      </c>
      <c r="V220" s="17">
        <v>0.101814182935203</v>
      </c>
      <c r="W220" s="17">
        <v>6.16431118346926E-2</v>
      </c>
      <c r="X220" s="17">
        <v>0.12553081329743901</v>
      </c>
      <c r="Y220" s="17">
        <v>3.5367260616051201E-2</v>
      </c>
      <c r="Z220" s="17">
        <v>0</v>
      </c>
      <c r="AA220" s="17">
        <v>2.967550819354E-2</v>
      </c>
      <c r="AB220" s="17">
        <v>0</v>
      </c>
      <c r="AC220" s="17">
        <v>8.3586831385259699E-2</v>
      </c>
      <c r="AD220" s="17">
        <v>0.58140015647731302</v>
      </c>
      <c r="AE220" s="17"/>
      <c r="AF220" s="17">
        <v>8.0866195895184997E-2</v>
      </c>
      <c r="AG220" s="17">
        <v>4.1623534253254803E-2</v>
      </c>
      <c r="AH220" s="17">
        <v>4.6953567990277001E-2</v>
      </c>
      <c r="AI220" s="17"/>
      <c r="AJ220" s="17">
        <v>8.0610876704091394E-2</v>
      </c>
      <c r="AK220" s="17">
        <v>3.5626757857327399E-2</v>
      </c>
      <c r="AL220" s="17">
        <v>9.1880798880310297E-2</v>
      </c>
      <c r="AM220" s="17">
        <v>0</v>
      </c>
      <c r="AN220" s="17">
        <v>5.8231574298404601E-2</v>
      </c>
    </row>
    <row r="221" spans="2:40" x14ac:dyDescent="0.25">
      <c r="B221" t="s">
        <v>181</v>
      </c>
      <c r="C221" s="17">
        <v>0.45676395031867301</v>
      </c>
      <c r="D221" s="17">
        <v>0.51714975888406101</v>
      </c>
      <c r="E221" s="17">
        <v>0.38418750291785497</v>
      </c>
      <c r="F221" s="17"/>
      <c r="G221" s="17">
        <v>0.55267683056788997</v>
      </c>
      <c r="H221" s="17">
        <v>0.55788015477151698</v>
      </c>
      <c r="I221" s="17">
        <v>0.59712049589737604</v>
      </c>
      <c r="J221" s="17">
        <v>0.41662225842390999</v>
      </c>
      <c r="K221" s="17">
        <v>0.344962536404952</v>
      </c>
      <c r="L221" s="17">
        <v>0.17831116814687001</v>
      </c>
      <c r="M221" s="17"/>
      <c r="N221" s="17">
        <v>0.483122771154259</v>
      </c>
      <c r="O221" s="17">
        <v>0.42747400305650701</v>
      </c>
      <c r="P221" s="17">
        <v>0.54570983204280998</v>
      </c>
      <c r="Q221" s="17">
        <v>0.38384542516363501</v>
      </c>
      <c r="R221" s="17"/>
      <c r="S221" s="17">
        <v>0.56216999112979404</v>
      </c>
      <c r="T221" s="17">
        <v>0.39863675711971402</v>
      </c>
      <c r="U221" s="17">
        <v>0.48844958395774501</v>
      </c>
      <c r="V221" s="17">
        <v>0.37992271704628899</v>
      </c>
      <c r="W221" s="17">
        <v>0.363332746436558</v>
      </c>
      <c r="X221" s="17">
        <v>0.363950280576328</v>
      </c>
      <c r="Y221" s="17">
        <v>0.50966559333265604</v>
      </c>
      <c r="Z221" s="17">
        <v>0.59106833082097499</v>
      </c>
      <c r="AA221" s="17">
        <v>0.490030747379884</v>
      </c>
      <c r="AB221" s="17">
        <v>0.38631913054024403</v>
      </c>
      <c r="AC221" s="17">
        <v>0.50712677784776194</v>
      </c>
      <c r="AD221" s="17">
        <v>0</v>
      </c>
      <c r="AE221" s="17"/>
      <c r="AF221" s="17">
        <v>0.39612698334552598</v>
      </c>
      <c r="AG221" s="17">
        <v>0.52167792759952203</v>
      </c>
      <c r="AH221" s="17">
        <v>0.41211966813303802</v>
      </c>
      <c r="AI221" s="17"/>
      <c r="AJ221" s="17">
        <v>0.38988894767147902</v>
      </c>
      <c r="AK221" s="17">
        <v>0.53887022786921501</v>
      </c>
      <c r="AL221" s="17">
        <v>0.41711751032515398</v>
      </c>
      <c r="AM221" s="17">
        <v>0.80069869081350897</v>
      </c>
      <c r="AN221" s="17">
        <v>0.37560837070293002</v>
      </c>
    </row>
    <row r="222" spans="2:40" x14ac:dyDescent="0.25">
      <c r="B222" t="s">
        <v>182</v>
      </c>
      <c r="C222" s="17">
        <v>0.22198810877549399</v>
      </c>
      <c r="D222" s="17">
        <v>0.202287343450646</v>
      </c>
      <c r="E222" s="17">
        <v>0.248250380711379</v>
      </c>
      <c r="F222" s="17"/>
      <c r="G222" s="17">
        <v>0.13503992387022301</v>
      </c>
      <c r="H222" s="17">
        <v>0.20011462696628701</v>
      </c>
      <c r="I222" s="17">
        <v>0.18064956950487199</v>
      </c>
      <c r="J222" s="17">
        <v>0.22418231314820899</v>
      </c>
      <c r="K222" s="17">
        <v>0.20519440313784701</v>
      </c>
      <c r="L222" s="17">
        <v>0.37990846280795798</v>
      </c>
      <c r="M222" s="17"/>
      <c r="N222" s="17">
        <v>0.19089809021944601</v>
      </c>
      <c r="O222" s="17">
        <v>0.220964262869592</v>
      </c>
      <c r="P222" s="17">
        <v>0.112807309392634</v>
      </c>
      <c r="Q222" s="17">
        <v>0.333233182455969</v>
      </c>
      <c r="R222" s="17"/>
      <c r="S222" s="17">
        <v>0.28038166045218299</v>
      </c>
      <c r="T222" s="17">
        <v>0.20972579341372599</v>
      </c>
      <c r="U222" s="17">
        <v>0.22326221435688301</v>
      </c>
      <c r="V222" s="17">
        <v>0.195915571220526</v>
      </c>
      <c r="W222" s="17">
        <v>0.23882707321823299</v>
      </c>
      <c r="X222" s="17">
        <v>7.0143455514245001E-2</v>
      </c>
      <c r="Y222" s="17">
        <v>0.109313526454994</v>
      </c>
      <c r="Z222" s="17">
        <v>0.19395010835416401</v>
      </c>
      <c r="AA222" s="17">
        <v>0.370505648125732</v>
      </c>
      <c r="AB222" s="17">
        <v>0.242335086094976</v>
      </c>
      <c r="AC222" s="17">
        <v>0.26997388764067298</v>
      </c>
      <c r="AD222" s="17">
        <v>0</v>
      </c>
      <c r="AE222" s="17"/>
      <c r="AF222" s="17">
        <v>0.23430431291874601</v>
      </c>
      <c r="AG222" s="17">
        <v>0.234488990784913</v>
      </c>
      <c r="AH222" s="17">
        <v>0.17563123311072701</v>
      </c>
      <c r="AI222" s="17"/>
      <c r="AJ222" s="17">
        <v>0.26879871202841998</v>
      </c>
      <c r="AK222" s="17">
        <v>0.214337642552939</v>
      </c>
      <c r="AL222" s="17">
        <v>0.26083106058255601</v>
      </c>
      <c r="AM222" s="17">
        <v>0.199301309186491</v>
      </c>
      <c r="AN222" s="17">
        <v>0.115200001598005</v>
      </c>
    </row>
    <row r="223" spans="2:40" x14ac:dyDescent="0.25">
      <c r="B223" t="s">
        <v>106</v>
      </c>
      <c r="C223" s="17">
        <v>0.23477584154317899</v>
      </c>
      <c r="D223" s="17">
        <v>0.31486241543341498</v>
      </c>
      <c r="E223" s="17">
        <v>0.135937122206476</v>
      </c>
      <c r="F223" s="17"/>
      <c r="G223" s="17">
        <v>0.41763690669766701</v>
      </c>
      <c r="H223" s="17">
        <v>0.35776552780522902</v>
      </c>
      <c r="I223" s="17">
        <v>0.41647092639250499</v>
      </c>
      <c r="J223" s="17">
        <v>0.19243994527569999</v>
      </c>
      <c r="K223" s="17">
        <v>0.13976813326710499</v>
      </c>
      <c r="L223" s="17">
        <v>-0.201597294661087</v>
      </c>
      <c r="M223" s="17"/>
      <c r="N223" s="17">
        <v>0.29222468093481302</v>
      </c>
      <c r="O223" s="17">
        <v>0.20650974018691401</v>
      </c>
      <c r="P223" s="17">
        <v>0.43290252265017598</v>
      </c>
      <c r="Q223" s="17">
        <v>5.0612242707666302E-2</v>
      </c>
      <c r="R223" s="17"/>
      <c r="S223" s="17">
        <v>0.281788330677611</v>
      </c>
      <c r="T223" s="17">
        <v>0.18891096370598801</v>
      </c>
      <c r="U223" s="17">
        <v>0.26518736960086198</v>
      </c>
      <c r="V223" s="17">
        <v>0.184007145825763</v>
      </c>
      <c r="W223" s="17">
        <v>0.12450567321832499</v>
      </c>
      <c r="X223" s="17">
        <v>0.293806825062083</v>
      </c>
      <c r="Y223" s="17">
        <v>0.40035206687766101</v>
      </c>
      <c r="Z223" s="17">
        <v>0.397118222466811</v>
      </c>
      <c r="AA223" s="17">
        <v>0.119525099254152</v>
      </c>
      <c r="AB223" s="17">
        <v>0.14398404444526799</v>
      </c>
      <c r="AC223" s="17">
        <v>0.23715289020708899</v>
      </c>
      <c r="AD223" s="17">
        <v>0</v>
      </c>
      <c r="AE223" s="17"/>
      <c r="AF223" s="17">
        <v>0.16182267042678</v>
      </c>
      <c r="AG223" s="17">
        <v>0.287188936814608</v>
      </c>
      <c r="AH223" s="17">
        <v>0.23648843502231101</v>
      </c>
      <c r="AI223" s="17"/>
      <c r="AJ223" s="17">
        <v>0.121090235643059</v>
      </c>
      <c r="AK223" s="17">
        <v>0.32453258531627599</v>
      </c>
      <c r="AL223" s="17">
        <v>0.15628644974259701</v>
      </c>
      <c r="AM223" s="17">
        <v>0.60139738162701695</v>
      </c>
      <c r="AN223" s="17">
        <v>0.26040836910492599</v>
      </c>
    </row>
    <row r="224" spans="2:40" x14ac:dyDescent="0.25">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row>
    <row r="225" spans="2:40" x14ac:dyDescent="0.25">
      <c r="B225" s="6" t="s">
        <v>185</v>
      </c>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row>
    <row r="226" spans="2:40" x14ac:dyDescent="0.25">
      <c r="B226" s="24" t="s">
        <v>164</v>
      </c>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row>
    <row r="227" spans="2:40" x14ac:dyDescent="0.25">
      <c r="B227" t="s">
        <v>176</v>
      </c>
      <c r="C227" s="17">
        <v>0.120671405362335</v>
      </c>
      <c r="D227" s="17">
        <v>0.14982841905119901</v>
      </c>
      <c r="E227" s="17">
        <v>8.4932494677469897E-2</v>
      </c>
      <c r="F227" s="17"/>
      <c r="G227" s="17">
        <v>0.109239272970529</v>
      </c>
      <c r="H227" s="17">
        <v>0.18603841638510499</v>
      </c>
      <c r="I227" s="17">
        <v>0.101285207484433</v>
      </c>
      <c r="J227" s="17">
        <v>0.105283925281417</v>
      </c>
      <c r="K227" s="17">
        <v>7.3264725342922707E-2</v>
      </c>
      <c r="L227" s="17">
        <v>8.3031958367042594E-2</v>
      </c>
      <c r="M227" s="17"/>
      <c r="N227" s="17">
        <v>0.19992248724054401</v>
      </c>
      <c r="O227" s="17">
        <v>9.0704181162516703E-2</v>
      </c>
      <c r="P227" s="17">
        <v>0.112950561435313</v>
      </c>
      <c r="Q227" s="17">
        <v>9.2159456360150896E-2</v>
      </c>
      <c r="R227" s="17"/>
      <c r="S227" s="17">
        <v>0.19629845669603599</v>
      </c>
      <c r="T227" s="17">
        <v>5.13482260709422E-2</v>
      </c>
      <c r="U227" s="17">
        <v>0.183941352743515</v>
      </c>
      <c r="V227" s="17">
        <v>0</v>
      </c>
      <c r="W227" s="17">
        <v>0</v>
      </c>
      <c r="X227" s="17">
        <v>4.1730060159556798E-2</v>
      </c>
      <c r="Y227" s="17">
        <v>0.34724755937188001</v>
      </c>
      <c r="Z227" s="17">
        <v>0.29309638264635501</v>
      </c>
      <c r="AA227" s="17">
        <v>8.64303325429326E-2</v>
      </c>
      <c r="AB227" s="17">
        <v>4.86366658043767E-2</v>
      </c>
      <c r="AC227" s="17">
        <v>9.2014516334655905E-2</v>
      </c>
      <c r="AD227" s="17">
        <v>0</v>
      </c>
      <c r="AE227" s="17"/>
      <c r="AF227" s="17">
        <v>9.9476917056911807E-2</v>
      </c>
      <c r="AG227" s="17">
        <v>0.14041604853609799</v>
      </c>
      <c r="AH227" s="17">
        <v>0.14896791632662601</v>
      </c>
      <c r="AI227" s="17"/>
      <c r="AJ227" s="17">
        <v>0.122761340744392</v>
      </c>
      <c r="AK227" s="17">
        <v>0.12708353739490499</v>
      </c>
      <c r="AL227" s="17">
        <v>0.11323019111310099</v>
      </c>
      <c r="AM227" s="17">
        <v>0.205454310925131</v>
      </c>
      <c r="AN227" s="17">
        <v>7.1052412412934696E-2</v>
      </c>
    </row>
    <row r="228" spans="2:40" x14ac:dyDescent="0.25">
      <c r="B228" t="s">
        <v>177</v>
      </c>
      <c r="C228" s="17">
        <v>0.38871769445354198</v>
      </c>
      <c r="D228" s="17">
        <v>0.37822674650829502</v>
      </c>
      <c r="E228" s="17">
        <v>0.397621280774897</v>
      </c>
      <c r="F228" s="17"/>
      <c r="G228" s="17">
        <v>0.54582529912654398</v>
      </c>
      <c r="H228" s="17">
        <v>0.46571017944967902</v>
      </c>
      <c r="I228" s="17">
        <v>0.33982345921837998</v>
      </c>
      <c r="J228" s="17">
        <v>0.30773227544898601</v>
      </c>
      <c r="K228" s="17">
        <v>0.36501017923738399</v>
      </c>
      <c r="L228" s="17">
        <v>0.20366282999952401</v>
      </c>
      <c r="M228" s="17"/>
      <c r="N228" s="17">
        <v>0.34596206643424399</v>
      </c>
      <c r="O228" s="17">
        <v>0.40015323434865602</v>
      </c>
      <c r="P228" s="17">
        <v>0.43857949065534102</v>
      </c>
      <c r="Q228" s="17">
        <v>0.36942050644535301</v>
      </c>
      <c r="R228" s="17"/>
      <c r="S228" s="17">
        <v>0.38702125242846802</v>
      </c>
      <c r="T228" s="17">
        <v>0.45876873664861001</v>
      </c>
      <c r="U228" s="17">
        <v>0.26516528610011902</v>
      </c>
      <c r="V228" s="17">
        <v>0.35571066184012001</v>
      </c>
      <c r="W228" s="17">
        <v>0.55122460459689204</v>
      </c>
      <c r="X228" s="17">
        <v>0.35460675598347602</v>
      </c>
      <c r="Y228" s="17">
        <v>0.35479393082509603</v>
      </c>
      <c r="Z228" s="17">
        <v>0.49619925921076102</v>
      </c>
      <c r="AA228" s="17">
        <v>0.46360201378697902</v>
      </c>
      <c r="AB228" s="17">
        <v>0.353333967736222</v>
      </c>
      <c r="AC228" s="17">
        <v>0.284577516019762</v>
      </c>
      <c r="AD228" s="17">
        <v>0</v>
      </c>
      <c r="AE228" s="17"/>
      <c r="AF228" s="17">
        <v>0.34166859119556803</v>
      </c>
      <c r="AG228" s="17">
        <v>0.41224902030122601</v>
      </c>
      <c r="AH228" s="17">
        <v>0.3858596616212</v>
      </c>
      <c r="AI228" s="17"/>
      <c r="AJ228" s="17">
        <v>0.33683463893355398</v>
      </c>
      <c r="AK228" s="17">
        <v>0.49858130771097697</v>
      </c>
      <c r="AL228" s="17">
        <v>0.163609645417917</v>
      </c>
      <c r="AM228" s="17">
        <v>0</v>
      </c>
      <c r="AN228" s="17">
        <v>0.41412749275191602</v>
      </c>
    </row>
    <row r="229" spans="2:40" x14ac:dyDescent="0.25">
      <c r="B229" t="s">
        <v>178</v>
      </c>
      <c r="C229" s="17">
        <v>0.21885763559312801</v>
      </c>
      <c r="D229" s="17">
        <v>0.19226854254297601</v>
      </c>
      <c r="E229" s="17">
        <v>0.25373998149178301</v>
      </c>
      <c r="F229" s="17"/>
      <c r="G229" s="17">
        <v>0.22619319814038399</v>
      </c>
      <c r="H229" s="17">
        <v>0.1881942401343</v>
      </c>
      <c r="I229" s="17">
        <v>0.32530686042801299</v>
      </c>
      <c r="J229" s="17">
        <v>0.151279534186334</v>
      </c>
      <c r="K229" s="17">
        <v>0.16064153595804001</v>
      </c>
      <c r="L229" s="17">
        <v>0.23394484850714101</v>
      </c>
      <c r="M229" s="17"/>
      <c r="N229" s="17">
        <v>0.168652699311961</v>
      </c>
      <c r="O229" s="17">
        <v>0.23100164053505401</v>
      </c>
      <c r="P229" s="17">
        <v>0.23321693682258901</v>
      </c>
      <c r="Q229" s="17">
        <v>0.233313463749207</v>
      </c>
      <c r="R229" s="17"/>
      <c r="S229" s="17">
        <v>0.23646887910834799</v>
      </c>
      <c r="T229" s="17">
        <v>0.24442619258275999</v>
      </c>
      <c r="U229" s="17">
        <v>0.22436723966417799</v>
      </c>
      <c r="V229" s="17">
        <v>0.35135938603380501</v>
      </c>
      <c r="W229" s="17">
        <v>0.192350929004517</v>
      </c>
      <c r="X229" s="17">
        <v>0.30120895109224199</v>
      </c>
      <c r="Y229" s="17">
        <v>0.14129345330662099</v>
      </c>
      <c r="Z229" s="17">
        <v>6.3694133861267196E-2</v>
      </c>
      <c r="AA229" s="17">
        <v>0.12636420762338499</v>
      </c>
      <c r="AB229" s="17">
        <v>0.32094210709576199</v>
      </c>
      <c r="AC229" s="17">
        <v>0.181671490881433</v>
      </c>
      <c r="AD229" s="17">
        <v>0</v>
      </c>
      <c r="AE229" s="17"/>
      <c r="AF229" s="17">
        <v>0.23031464050547401</v>
      </c>
      <c r="AG229" s="17">
        <v>0.20925156599693701</v>
      </c>
      <c r="AH229" s="17">
        <v>0.21411932597177899</v>
      </c>
      <c r="AI229" s="17"/>
      <c r="AJ229" s="17">
        <v>0.20605328808575099</v>
      </c>
      <c r="AK229" s="17">
        <v>0.141693080879807</v>
      </c>
      <c r="AL229" s="17">
        <v>0.28491747415181001</v>
      </c>
      <c r="AM229" s="17">
        <v>0.60132975148884704</v>
      </c>
      <c r="AN229" s="17">
        <v>0.34814972357951302</v>
      </c>
    </row>
    <row r="230" spans="2:40" x14ac:dyDescent="0.25">
      <c r="B230" t="s">
        <v>179</v>
      </c>
      <c r="C230" s="17">
        <v>0.14487887064954</v>
      </c>
      <c r="D230" s="17">
        <v>0.174499737285715</v>
      </c>
      <c r="E230" s="17">
        <v>0.10872664728925401</v>
      </c>
      <c r="F230" s="17"/>
      <c r="G230" s="17">
        <v>8.7044112030027501E-2</v>
      </c>
      <c r="H230" s="17">
        <v>0.120117054281441</v>
      </c>
      <c r="I230" s="17">
        <v>0.210291688546038</v>
      </c>
      <c r="J230" s="17">
        <v>0.15395064379627599</v>
      </c>
      <c r="K230" s="17">
        <v>0.117353955974453</v>
      </c>
      <c r="L230" s="17">
        <v>0.19859148251493899</v>
      </c>
      <c r="M230" s="17"/>
      <c r="N230" s="17">
        <v>0.14072045334978001</v>
      </c>
      <c r="O230" s="17">
        <v>0.189532901374623</v>
      </c>
      <c r="P230" s="17">
        <v>0.158294164240321</v>
      </c>
      <c r="Q230" s="17">
        <v>0.109363168217645</v>
      </c>
      <c r="R230" s="17"/>
      <c r="S230" s="17">
        <v>9.1904653688202803E-2</v>
      </c>
      <c r="T230" s="17">
        <v>5.0389881544102698E-2</v>
      </c>
      <c r="U230" s="17">
        <v>0.28836087896066698</v>
      </c>
      <c r="V230" s="17">
        <v>9.5165126874144093E-2</v>
      </c>
      <c r="W230" s="17">
        <v>7.8221144507852905E-2</v>
      </c>
      <c r="X230" s="17">
        <v>0.19417984480480899</v>
      </c>
      <c r="Y230" s="17">
        <v>0.156665056496403</v>
      </c>
      <c r="Z230" s="17">
        <v>6.5129084864290906E-2</v>
      </c>
      <c r="AA230" s="17">
        <v>0.14940868842937199</v>
      </c>
      <c r="AB230" s="17">
        <v>0.13436798213499901</v>
      </c>
      <c r="AC230" s="17">
        <v>0.31809350365393402</v>
      </c>
      <c r="AD230" s="17">
        <v>0.41859984352268698</v>
      </c>
      <c r="AE230" s="17"/>
      <c r="AF230" s="17">
        <v>0.14508800005827299</v>
      </c>
      <c r="AG230" s="17">
        <v>0.14980225652551599</v>
      </c>
      <c r="AH230" s="17">
        <v>0.17665476154790699</v>
      </c>
      <c r="AI230" s="17"/>
      <c r="AJ230" s="17">
        <v>0.13738827722118399</v>
      </c>
      <c r="AK230" s="17">
        <v>0.14908165952799399</v>
      </c>
      <c r="AL230" s="17">
        <v>0.248470782460019</v>
      </c>
      <c r="AM230" s="17">
        <v>0.19321593758602201</v>
      </c>
      <c r="AN230" s="17">
        <v>0.10843879695723201</v>
      </c>
    </row>
    <row r="231" spans="2:40" x14ac:dyDescent="0.25">
      <c r="B231" t="s">
        <v>180</v>
      </c>
      <c r="C231" s="17">
        <v>8.2894091816890503E-2</v>
      </c>
      <c r="D231" s="17">
        <v>5.8147122855797699E-2</v>
      </c>
      <c r="E231" s="17">
        <v>0.114518281129244</v>
      </c>
      <c r="F231" s="17"/>
      <c r="G231" s="17">
        <v>3.16981177325159E-2</v>
      </c>
      <c r="H231" s="17">
        <v>1.28928655264217E-2</v>
      </c>
      <c r="I231" s="17">
        <v>2.32927843231353E-2</v>
      </c>
      <c r="J231" s="17">
        <v>0.184616127954007</v>
      </c>
      <c r="K231" s="17">
        <v>0.20017828088883199</v>
      </c>
      <c r="L231" s="17">
        <v>0.17802340197404801</v>
      </c>
      <c r="M231" s="17"/>
      <c r="N231" s="17">
        <v>0.100394991005682</v>
      </c>
      <c r="O231" s="17">
        <v>6.7935422011015198E-2</v>
      </c>
      <c r="P231" s="17">
        <v>0</v>
      </c>
      <c r="Q231" s="17">
        <v>0.14844269716003999</v>
      </c>
      <c r="R231" s="17"/>
      <c r="S231" s="17">
        <v>4.3025029260126101E-2</v>
      </c>
      <c r="T231" s="17">
        <v>0.11967261914126</v>
      </c>
      <c r="U231" s="17">
        <v>3.8165242531520899E-2</v>
      </c>
      <c r="V231" s="17">
        <v>9.5950642316728105E-2</v>
      </c>
      <c r="W231" s="17">
        <v>0.17820332189073801</v>
      </c>
      <c r="X231" s="17">
        <v>3.1711980824779398E-2</v>
      </c>
      <c r="Y231" s="17">
        <v>0</v>
      </c>
      <c r="Z231" s="17">
        <v>8.1881139417325902E-2</v>
      </c>
      <c r="AA231" s="17">
        <v>0.14451924942379099</v>
      </c>
      <c r="AB231" s="17">
        <v>0.14271927722864</v>
      </c>
      <c r="AC231" s="17">
        <v>8.3799724876276793E-2</v>
      </c>
      <c r="AD231" s="17">
        <v>0</v>
      </c>
      <c r="AE231" s="17"/>
      <c r="AF231" s="17">
        <v>0.12747747884689201</v>
      </c>
      <c r="AG231" s="17">
        <v>5.5072000392789103E-2</v>
      </c>
      <c r="AH231" s="17">
        <v>2.7444766542209901E-2</v>
      </c>
      <c r="AI231" s="17"/>
      <c r="AJ231" s="17">
        <v>0.12609176462073199</v>
      </c>
      <c r="AK231" s="17">
        <v>5.6865146967929603E-2</v>
      </c>
      <c r="AL231" s="17">
        <v>0.15073964142073201</v>
      </c>
      <c r="AM231" s="17">
        <v>0</v>
      </c>
      <c r="AN231" s="17">
        <v>0</v>
      </c>
    </row>
    <row r="232" spans="2:40" x14ac:dyDescent="0.25">
      <c r="B232" t="s">
        <v>122</v>
      </c>
      <c r="C232" s="17">
        <v>4.39803021245639E-2</v>
      </c>
      <c r="D232" s="17">
        <v>4.7029431756017197E-2</v>
      </c>
      <c r="E232" s="17">
        <v>4.0461314637352301E-2</v>
      </c>
      <c r="F232" s="17"/>
      <c r="G232" s="17">
        <v>0</v>
      </c>
      <c r="H232" s="17">
        <v>2.7047244223053501E-2</v>
      </c>
      <c r="I232" s="17">
        <v>0</v>
      </c>
      <c r="J232" s="17">
        <v>9.7137493332980301E-2</v>
      </c>
      <c r="K232" s="17">
        <v>8.3551322598368102E-2</v>
      </c>
      <c r="L232" s="17">
        <v>0.102745478637306</v>
      </c>
      <c r="M232" s="17"/>
      <c r="N232" s="17">
        <v>4.4347302657788197E-2</v>
      </c>
      <c r="O232" s="17">
        <v>2.06726205681361E-2</v>
      </c>
      <c r="P232" s="17">
        <v>5.6958846846435297E-2</v>
      </c>
      <c r="Q232" s="17">
        <v>4.7300708067603503E-2</v>
      </c>
      <c r="R232" s="17"/>
      <c r="S232" s="17">
        <v>4.5281728818819901E-2</v>
      </c>
      <c r="T232" s="17">
        <v>7.5394344012325906E-2</v>
      </c>
      <c r="U232" s="17">
        <v>0</v>
      </c>
      <c r="V232" s="17">
        <v>0.101814182935203</v>
      </c>
      <c r="W232" s="17">
        <v>0</v>
      </c>
      <c r="X232" s="17">
        <v>7.6562407135136595E-2</v>
      </c>
      <c r="Y232" s="17">
        <v>0</v>
      </c>
      <c r="Z232" s="17">
        <v>0</v>
      </c>
      <c r="AA232" s="17">
        <v>2.967550819354E-2</v>
      </c>
      <c r="AB232" s="17">
        <v>0</v>
      </c>
      <c r="AC232" s="17">
        <v>3.98432482339382E-2</v>
      </c>
      <c r="AD232" s="17">
        <v>0.58140015647731302</v>
      </c>
      <c r="AE232" s="17"/>
      <c r="AF232" s="17">
        <v>5.5974372336881302E-2</v>
      </c>
      <c r="AG232" s="17">
        <v>3.3209108247434199E-2</v>
      </c>
      <c r="AH232" s="17">
        <v>4.6953567990277001E-2</v>
      </c>
      <c r="AI232" s="17"/>
      <c r="AJ232" s="17">
        <v>7.0870690394386995E-2</v>
      </c>
      <c r="AK232" s="17">
        <v>2.6695267518387099E-2</v>
      </c>
      <c r="AL232" s="17">
        <v>3.9032265436420001E-2</v>
      </c>
      <c r="AM232" s="17">
        <v>0</v>
      </c>
      <c r="AN232" s="17">
        <v>5.8231574298404601E-2</v>
      </c>
    </row>
    <row r="233" spans="2:40" x14ac:dyDescent="0.25">
      <c r="B233" t="s">
        <v>181</v>
      </c>
      <c r="C233" s="17">
        <v>0.50938909981587699</v>
      </c>
      <c r="D233" s="17">
        <v>0.52805516555949406</v>
      </c>
      <c r="E233" s="17">
        <v>0.482553775452367</v>
      </c>
      <c r="F233" s="17"/>
      <c r="G233" s="17">
        <v>0.65506457209707203</v>
      </c>
      <c r="H233" s="17">
        <v>0.65174859583478395</v>
      </c>
      <c r="I233" s="17">
        <v>0.44110866670281301</v>
      </c>
      <c r="J233" s="17">
        <v>0.41301620073040302</v>
      </c>
      <c r="K233" s="17">
        <v>0.43827490458030599</v>
      </c>
      <c r="L233" s="17">
        <v>0.28669478836656698</v>
      </c>
      <c r="M233" s="17"/>
      <c r="N233" s="17">
        <v>0.54588455367478805</v>
      </c>
      <c r="O233" s="17">
        <v>0.49085741551117201</v>
      </c>
      <c r="P233" s="17">
        <v>0.55153005209065398</v>
      </c>
      <c r="Q233" s="17">
        <v>0.46157996280550401</v>
      </c>
      <c r="R233" s="17"/>
      <c r="S233" s="17">
        <v>0.58331970912450304</v>
      </c>
      <c r="T233" s="17">
        <v>0.51011696271955198</v>
      </c>
      <c r="U233" s="17">
        <v>0.449106638843634</v>
      </c>
      <c r="V233" s="17">
        <v>0.35571066184012001</v>
      </c>
      <c r="W233" s="17">
        <v>0.55122460459689204</v>
      </c>
      <c r="X233" s="17">
        <v>0.39633681614303301</v>
      </c>
      <c r="Y233" s="17">
        <v>0.70204149019697604</v>
      </c>
      <c r="Z233" s="17">
        <v>0.78929564185711598</v>
      </c>
      <c r="AA233" s="17">
        <v>0.55003234632991205</v>
      </c>
      <c r="AB233" s="17">
        <v>0.40197063354059798</v>
      </c>
      <c r="AC233" s="17">
        <v>0.37659203235441802</v>
      </c>
      <c r="AD233" s="17">
        <v>0</v>
      </c>
      <c r="AE233" s="17"/>
      <c r="AF233" s="17">
        <v>0.44114550825248</v>
      </c>
      <c r="AG233" s="17">
        <v>0.55266506883732402</v>
      </c>
      <c r="AH233" s="17">
        <v>0.53482757794782598</v>
      </c>
      <c r="AI233" s="17"/>
      <c r="AJ233" s="17">
        <v>0.45959597967794602</v>
      </c>
      <c r="AK233" s="17">
        <v>0.62566484510588205</v>
      </c>
      <c r="AL233" s="17">
        <v>0.27683983653101901</v>
      </c>
      <c r="AM233" s="17">
        <v>0.205454310925131</v>
      </c>
      <c r="AN233" s="17">
        <v>0.48517990516485099</v>
      </c>
    </row>
    <row r="234" spans="2:40" x14ac:dyDescent="0.25">
      <c r="B234" t="s">
        <v>182</v>
      </c>
      <c r="C234" s="17">
        <v>0.227772962466431</v>
      </c>
      <c r="D234" s="17">
        <v>0.23264686014151301</v>
      </c>
      <c r="E234" s="17">
        <v>0.223244928418498</v>
      </c>
      <c r="F234" s="17"/>
      <c r="G234" s="17">
        <v>0.11874222976254301</v>
      </c>
      <c r="H234" s="17">
        <v>0.133009919807863</v>
      </c>
      <c r="I234" s="17">
        <v>0.233584472869174</v>
      </c>
      <c r="J234" s="17">
        <v>0.33856677175028299</v>
      </c>
      <c r="K234" s="17">
        <v>0.31753223686328502</v>
      </c>
      <c r="L234" s="17">
        <v>0.376614884488986</v>
      </c>
      <c r="M234" s="17"/>
      <c r="N234" s="17">
        <v>0.24111544435546201</v>
      </c>
      <c r="O234" s="17">
        <v>0.25746832338563802</v>
      </c>
      <c r="P234" s="17">
        <v>0.158294164240321</v>
      </c>
      <c r="Q234" s="17">
        <v>0.25780586537768602</v>
      </c>
      <c r="R234" s="17"/>
      <c r="S234" s="17">
        <v>0.13492968294832899</v>
      </c>
      <c r="T234" s="17">
        <v>0.17006250068536199</v>
      </c>
      <c r="U234" s="17">
        <v>0.32652612149218802</v>
      </c>
      <c r="V234" s="17">
        <v>0.191115769190872</v>
      </c>
      <c r="W234" s="17">
        <v>0.25642446639859101</v>
      </c>
      <c r="X234" s="17">
        <v>0.22589182562958801</v>
      </c>
      <c r="Y234" s="17">
        <v>0.156665056496403</v>
      </c>
      <c r="Z234" s="17">
        <v>0.147010224281617</v>
      </c>
      <c r="AA234" s="17">
        <v>0.29392793785316401</v>
      </c>
      <c r="AB234" s="17">
        <v>0.27708725936363898</v>
      </c>
      <c r="AC234" s="17">
        <v>0.40189322853021098</v>
      </c>
      <c r="AD234" s="17">
        <v>0.41859984352268698</v>
      </c>
      <c r="AE234" s="17"/>
      <c r="AF234" s="17">
        <v>0.27256547890516503</v>
      </c>
      <c r="AG234" s="17">
        <v>0.20487425691830599</v>
      </c>
      <c r="AH234" s="17">
        <v>0.204099528090117</v>
      </c>
      <c r="AI234" s="17"/>
      <c r="AJ234" s="17">
        <v>0.26348004184191598</v>
      </c>
      <c r="AK234" s="17">
        <v>0.20594680649592401</v>
      </c>
      <c r="AL234" s="17">
        <v>0.39921042388075101</v>
      </c>
      <c r="AM234" s="17">
        <v>0.19321593758602201</v>
      </c>
      <c r="AN234" s="17">
        <v>0.10843879695723201</v>
      </c>
    </row>
    <row r="235" spans="2:40" x14ac:dyDescent="0.25">
      <c r="B235" t="s">
        <v>106</v>
      </c>
      <c r="C235" s="17">
        <v>0.28161613734944702</v>
      </c>
      <c r="D235" s="17">
        <v>0.29540830541798102</v>
      </c>
      <c r="E235" s="17">
        <v>0.25930884703386903</v>
      </c>
      <c r="F235" s="17"/>
      <c r="G235" s="17">
        <v>0.53632234233452902</v>
      </c>
      <c r="H235" s="17">
        <v>0.51873867602692103</v>
      </c>
      <c r="I235" s="17">
        <v>0.20752419383363899</v>
      </c>
      <c r="J235" s="17">
        <v>7.4449428980119595E-2</v>
      </c>
      <c r="K235" s="17">
        <v>0.120742667717021</v>
      </c>
      <c r="L235" s="17">
        <v>-8.9920096122419593E-2</v>
      </c>
      <c r="M235" s="17"/>
      <c r="N235" s="17">
        <v>0.30476910931932499</v>
      </c>
      <c r="O235" s="17">
        <v>0.23338909212553499</v>
      </c>
      <c r="P235" s="17">
        <v>0.39323588785033298</v>
      </c>
      <c r="Q235" s="17">
        <v>0.20377409742781799</v>
      </c>
      <c r="R235" s="17"/>
      <c r="S235" s="17">
        <v>0.44839002617617402</v>
      </c>
      <c r="T235" s="17">
        <v>0.34005446203418899</v>
      </c>
      <c r="U235" s="17">
        <v>0.122580517351446</v>
      </c>
      <c r="V235" s="17">
        <v>0.16459489264924801</v>
      </c>
      <c r="W235" s="17">
        <v>0.29480013819830098</v>
      </c>
      <c r="X235" s="17">
        <v>0.170444990513445</v>
      </c>
      <c r="Y235" s="17">
        <v>0.54537643370057398</v>
      </c>
      <c r="Z235" s="17">
        <v>0.64228541757549995</v>
      </c>
      <c r="AA235" s="17">
        <v>0.25610440847674798</v>
      </c>
      <c r="AB235" s="17">
        <v>0.12488337417695899</v>
      </c>
      <c r="AC235" s="17">
        <v>-2.53011961757931E-2</v>
      </c>
      <c r="AD235" s="17">
        <v>-0.41859984352268698</v>
      </c>
      <c r="AE235" s="17"/>
      <c r="AF235" s="17">
        <v>0.168580029347314</v>
      </c>
      <c r="AG235" s="17">
        <v>0.34779081191901801</v>
      </c>
      <c r="AH235" s="17">
        <v>0.33072804985770898</v>
      </c>
      <c r="AI235" s="17"/>
      <c r="AJ235" s="17">
        <v>0.19611593783603001</v>
      </c>
      <c r="AK235" s="17">
        <v>0.41971803860995799</v>
      </c>
      <c r="AL235" s="17">
        <v>-0.122370587349732</v>
      </c>
      <c r="AM235" s="17">
        <v>1.22383733391098E-2</v>
      </c>
      <c r="AN235" s="17">
        <v>0.37674110820761902</v>
      </c>
    </row>
    <row r="236" spans="2:40" x14ac:dyDescent="0.25">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row>
    <row r="237" spans="2:40" x14ac:dyDescent="0.25">
      <c r="B237" s="6" t="s">
        <v>186</v>
      </c>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row>
    <row r="238" spans="2:40" x14ac:dyDescent="0.25">
      <c r="B238" s="24" t="s">
        <v>164</v>
      </c>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row>
    <row r="239" spans="2:40" x14ac:dyDescent="0.25">
      <c r="B239" t="s">
        <v>176</v>
      </c>
      <c r="C239" s="17">
        <v>0.15975798874917799</v>
      </c>
      <c r="D239" s="17">
        <v>0.18112273662310699</v>
      </c>
      <c r="E239" s="17">
        <v>0.13406727706937799</v>
      </c>
      <c r="F239" s="17"/>
      <c r="G239" s="17">
        <v>0.165709060387564</v>
      </c>
      <c r="H239" s="17">
        <v>0.23437374126388</v>
      </c>
      <c r="I239" s="17">
        <v>0.14795964812281301</v>
      </c>
      <c r="J239" s="17">
        <v>0.164209122783046</v>
      </c>
      <c r="K239" s="17">
        <v>0.12622639675351199</v>
      </c>
      <c r="L239" s="17">
        <v>6.9586838761032693E-2</v>
      </c>
      <c r="M239" s="17"/>
      <c r="N239" s="17">
        <v>0.17923817484250901</v>
      </c>
      <c r="O239" s="17">
        <v>0.19444490618419499</v>
      </c>
      <c r="P239" s="17">
        <v>0.146596943383282</v>
      </c>
      <c r="Q239" s="17">
        <v>0.13632268059250599</v>
      </c>
      <c r="R239" s="17"/>
      <c r="S239" s="17">
        <v>0.28907129192737802</v>
      </c>
      <c r="T239" s="17">
        <v>0.13392194078967101</v>
      </c>
      <c r="U239" s="17">
        <v>8.34394440890317E-2</v>
      </c>
      <c r="V239" s="17">
        <v>0.11777880893629</v>
      </c>
      <c r="W239" s="17">
        <v>0.129959629853029</v>
      </c>
      <c r="X239" s="17">
        <v>8.0946922557935397E-2</v>
      </c>
      <c r="Y239" s="17">
        <v>0.35720318005412799</v>
      </c>
      <c r="Z239" s="17">
        <v>0</v>
      </c>
      <c r="AA239" s="17">
        <v>0.159164089055714</v>
      </c>
      <c r="AB239" s="17">
        <v>9.2602168382835401E-2</v>
      </c>
      <c r="AC239" s="17">
        <v>0.13733691478584401</v>
      </c>
      <c r="AD239" s="17">
        <v>0</v>
      </c>
      <c r="AE239" s="17"/>
      <c r="AF239" s="17">
        <v>0.14445019387257799</v>
      </c>
      <c r="AG239" s="17">
        <v>0.17092070973701301</v>
      </c>
      <c r="AH239" s="17">
        <v>0.20603441547354601</v>
      </c>
      <c r="AI239" s="17"/>
      <c r="AJ239" s="17">
        <v>0.15834228412229301</v>
      </c>
      <c r="AK239" s="17">
        <v>0.17555541003223901</v>
      </c>
      <c r="AL239" s="17">
        <v>9.8699659783671997E-2</v>
      </c>
      <c r="AM239" s="17">
        <v>0.59524437988837697</v>
      </c>
      <c r="AN239" s="17">
        <v>7.5388222541937805E-2</v>
      </c>
    </row>
    <row r="240" spans="2:40" x14ac:dyDescent="0.25">
      <c r="B240" t="s">
        <v>177</v>
      </c>
      <c r="C240" s="17">
        <v>0.26371365245226802</v>
      </c>
      <c r="D240" s="17">
        <v>0.322337190765285</v>
      </c>
      <c r="E240" s="17">
        <v>0.19200335763086199</v>
      </c>
      <c r="F240" s="17"/>
      <c r="G240" s="17">
        <v>0.47696659744036801</v>
      </c>
      <c r="H240" s="17">
        <v>0.32665558166652903</v>
      </c>
      <c r="I240" s="17">
        <v>0.25847324108155101</v>
      </c>
      <c r="J240" s="17">
        <v>0.27668209622307</v>
      </c>
      <c r="K240" s="17">
        <v>6.8835090225896206E-2</v>
      </c>
      <c r="L240" s="17">
        <v>3.12188015026293E-2</v>
      </c>
      <c r="M240" s="17"/>
      <c r="N240" s="17">
        <v>0.23333969945007199</v>
      </c>
      <c r="O240" s="17">
        <v>0.24117892418154299</v>
      </c>
      <c r="P240" s="17">
        <v>0.301876127910429</v>
      </c>
      <c r="Q240" s="17">
        <v>0.266478988471682</v>
      </c>
      <c r="R240" s="17"/>
      <c r="S240" s="17">
        <v>0.23997788537756301</v>
      </c>
      <c r="T240" s="17">
        <v>0.259287562951934</v>
      </c>
      <c r="U240" s="17">
        <v>0.34547743471398001</v>
      </c>
      <c r="V240" s="17">
        <v>0.16482222256433801</v>
      </c>
      <c r="W240" s="17">
        <v>0.21922769553615001</v>
      </c>
      <c r="X240" s="17">
        <v>0.29989929073580002</v>
      </c>
      <c r="Y240" s="17">
        <v>0.20010374762945099</v>
      </c>
      <c r="Z240" s="17">
        <v>0.37073834461948302</v>
      </c>
      <c r="AA240" s="17">
        <v>0.385044479028194</v>
      </c>
      <c r="AB240" s="17">
        <v>0.25757462770362799</v>
      </c>
      <c r="AC240" s="17">
        <v>0.18337195516659299</v>
      </c>
      <c r="AD240" s="17">
        <v>0</v>
      </c>
      <c r="AE240" s="17"/>
      <c r="AF240" s="17">
        <v>0.22052309176589599</v>
      </c>
      <c r="AG240" s="17">
        <v>0.276856399919651</v>
      </c>
      <c r="AH240" s="17">
        <v>0.25411584994280501</v>
      </c>
      <c r="AI240" s="17"/>
      <c r="AJ240" s="17">
        <v>0.22113955498674601</v>
      </c>
      <c r="AK240" s="17">
        <v>0.34384648513613703</v>
      </c>
      <c r="AL240" s="17">
        <v>0.11686537954949899</v>
      </c>
      <c r="AM240" s="17">
        <v>0.199301309186491</v>
      </c>
      <c r="AN240" s="17">
        <v>0.27831956279313103</v>
      </c>
    </row>
    <row r="241" spans="2:40" x14ac:dyDescent="0.25">
      <c r="B241" t="s">
        <v>178</v>
      </c>
      <c r="C241" s="17">
        <v>0.310197745865328</v>
      </c>
      <c r="D241" s="17">
        <v>0.239763113286729</v>
      </c>
      <c r="E241" s="17">
        <v>0.393757850699051</v>
      </c>
      <c r="F241" s="17"/>
      <c r="G241" s="17">
        <v>0.236350847726257</v>
      </c>
      <c r="H241" s="17">
        <v>0.30632039899754099</v>
      </c>
      <c r="I241" s="17">
        <v>0.329158739160895</v>
      </c>
      <c r="J241" s="17">
        <v>0.211092903145188</v>
      </c>
      <c r="K241" s="17">
        <v>0.48143143991721499</v>
      </c>
      <c r="L241" s="17">
        <v>0.35758474897827103</v>
      </c>
      <c r="M241" s="17"/>
      <c r="N241" s="17">
        <v>0.33335188262764798</v>
      </c>
      <c r="O241" s="17">
        <v>0.27052914395525202</v>
      </c>
      <c r="P241" s="17">
        <v>0.35610962939802399</v>
      </c>
      <c r="Q241" s="17">
        <v>0.28114915527821499</v>
      </c>
      <c r="R241" s="17"/>
      <c r="S241" s="17">
        <v>0.26734581288526499</v>
      </c>
      <c r="T241" s="17">
        <v>0.30229274489045499</v>
      </c>
      <c r="U241" s="17">
        <v>0.35447750333553601</v>
      </c>
      <c r="V241" s="17">
        <v>0.31225152212745599</v>
      </c>
      <c r="W241" s="17">
        <v>0.45860996748622901</v>
      </c>
      <c r="X241" s="17">
        <v>0.41206429910128101</v>
      </c>
      <c r="Y241" s="17">
        <v>0.33265291068694802</v>
      </c>
      <c r="Z241" s="17">
        <v>0.34038465854662298</v>
      </c>
      <c r="AA241" s="17">
        <v>0.136694280247417</v>
      </c>
      <c r="AB241" s="17">
        <v>0.507791846214806</v>
      </c>
      <c r="AC241" s="17">
        <v>0.192822443886524</v>
      </c>
      <c r="AD241" s="17">
        <v>0</v>
      </c>
      <c r="AE241" s="17"/>
      <c r="AF241" s="17">
        <v>0.35038118161934301</v>
      </c>
      <c r="AG241" s="17">
        <v>0.27380398891264501</v>
      </c>
      <c r="AH241" s="17">
        <v>0.326997786187116</v>
      </c>
      <c r="AI241" s="17"/>
      <c r="AJ241" s="17">
        <v>0.32290064371554</v>
      </c>
      <c r="AK241" s="17">
        <v>0.20409513911972199</v>
      </c>
      <c r="AL241" s="17">
        <v>0.43660518642805901</v>
      </c>
      <c r="AM241" s="17">
        <v>0.205454310925131</v>
      </c>
      <c r="AN241" s="17">
        <v>0.43943267309041401</v>
      </c>
    </row>
    <row r="242" spans="2:40" x14ac:dyDescent="0.25">
      <c r="B242" t="s">
        <v>179</v>
      </c>
      <c r="C242" s="17">
        <v>8.0514483360766304E-2</v>
      </c>
      <c r="D242" s="17">
        <v>8.8690106106245295E-2</v>
      </c>
      <c r="E242" s="17">
        <v>7.0818445617593095E-2</v>
      </c>
      <c r="F242" s="17"/>
      <c r="G242" s="17">
        <v>6.9290075655859804E-2</v>
      </c>
      <c r="H242" s="17">
        <v>4.0647918751806802E-2</v>
      </c>
      <c r="I242" s="17">
        <v>0.10743521913837401</v>
      </c>
      <c r="J242" s="17">
        <v>0</v>
      </c>
      <c r="K242" s="17">
        <v>0.159767861785722</v>
      </c>
      <c r="L242" s="17">
        <v>0.135831494402922</v>
      </c>
      <c r="M242" s="17"/>
      <c r="N242" s="17">
        <v>7.9288337084822594E-2</v>
      </c>
      <c r="O242" s="17">
        <v>8.2630452836559107E-2</v>
      </c>
      <c r="P242" s="17">
        <v>9.8876911331593806E-2</v>
      </c>
      <c r="Q242" s="17">
        <v>6.4947798858426498E-2</v>
      </c>
      <c r="R242" s="17"/>
      <c r="S242" s="17">
        <v>2.38491639114492E-2</v>
      </c>
      <c r="T242" s="17">
        <v>0.15925989536341201</v>
      </c>
      <c r="U242" s="17">
        <v>9.67087802004018E-2</v>
      </c>
      <c r="V242" s="17">
        <v>9.5030105055985595E-2</v>
      </c>
      <c r="W242" s="17">
        <v>0.12503053325900601</v>
      </c>
      <c r="X242" s="17">
        <v>6.5304153950917002E-2</v>
      </c>
      <c r="Y242" s="17">
        <v>3.6108819589759797E-2</v>
      </c>
      <c r="Z242" s="17">
        <v>0</v>
      </c>
      <c r="AA242" s="17">
        <v>5.7995240881368502E-2</v>
      </c>
      <c r="AB242" s="17">
        <v>4.0380378715220301E-2</v>
      </c>
      <c r="AC242" s="17">
        <v>0.140549872954324</v>
      </c>
      <c r="AD242" s="17">
        <v>0.41859984352268698</v>
      </c>
      <c r="AE242" s="17"/>
      <c r="AF242" s="17">
        <v>7.4995455064625904E-2</v>
      </c>
      <c r="AG242" s="17">
        <v>0.101955792760712</v>
      </c>
      <c r="AH242" s="17">
        <v>5.9558172150686602E-2</v>
      </c>
      <c r="AI242" s="17"/>
      <c r="AJ242" s="17">
        <v>7.9877693552589002E-2</v>
      </c>
      <c r="AK242" s="17">
        <v>9.4118520126780597E-2</v>
      </c>
      <c r="AL242" s="17">
        <v>0.164817100066177</v>
      </c>
      <c r="AM242" s="17">
        <v>0</v>
      </c>
      <c r="AN242" s="17">
        <v>4.1925905278532703E-2</v>
      </c>
    </row>
    <row r="243" spans="2:40" x14ac:dyDescent="0.25">
      <c r="B243" t="s">
        <v>180</v>
      </c>
      <c r="C243" s="17">
        <v>0.11538410591388799</v>
      </c>
      <c r="D243" s="17">
        <v>9.1400270288736304E-2</v>
      </c>
      <c r="E243" s="17">
        <v>0.146277208764757</v>
      </c>
      <c r="F243" s="17"/>
      <c r="G243" s="17">
        <v>5.1683418789951301E-2</v>
      </c>
      <c r="H243" s="17">
        <v>6.4955115097189695E-2</v>
      </c>
      <c r="I243" s="17">
        <v>0.103923760468304</v>
      </c>
      <c r="J243" s="17">
        <v>0.184616127954007</v>
      </c>
      <c r="K243" s="17">
        <v>3.8917892663254697E-2</v>
      </c>
      <c r="L243" s="17">
        <v>0.25786036361273501</v>
      </c>
      <c r="M243" s="17"/>
      <c r="N243" s="17">
        <v>0.100410437874611</v>
      </c>
      <c r="O243" s="17">
        <v>0.175099679666776</v>
      </c>
      <c r="P243" s="17">
        <v>1.32377970536316E-2</v>
      </c>
      <c r="Q243" s="17">
        <v>0.17293304965506201</v>
      </c>
      <c r="R243" s="17"/>
      <c r="S243" s="17">
        <v>0.13658424581208001</v>
      </c>
      <c r="T243" s="17">
        <v>4.3367163759225003E-2</v>
      </c>
      <c r="U243" s="17">
        <v>0.11989683766105</v>
      </c>
      <c r="V243" s="17">
        <v>0.20830315838072799</v>
      </c>
      <c r="W243" s="17">
        <v>6.7172173865586202E-2</v>
      </c>
      <c r="X243" s="17">
        <v>3.0926593115866399E-2</v>
      </c>
      <c r="Y243" s="17">
        <v>3.8564081423661599E-2</v>
      </c>
      <c r="Z243" s="17">
        <v>0.28887699683389401</v>
      </c>
      <c r="AA243" s="17">
        <v>0.23142640259376601</v>
      </c>
      <c r="AB243" s="17">
        <v>0.10165097898351</v>
      </c>
      <c r="AC243" s="17">
        <v>8.3567233085364206E-2</v>
      </c>
      <c r="AD243" s="17">
        <v>0</v>
      </c>
      <c r="AE243" s="17"/>
      <c r="AF243" s="17">
        <v>0.13235463033773201</v>
      </c>
      <c r="AG243" s="17">
        <v>0.107669004504824</v>
      </c>
      <c r="AH243" s="17">
        <v>8.0642769416854193E-2</v>
      </c>
      <c r="AI243" s="17"/>
      <c r="AJ243" s="17">
        <v>0.14773538236932901</v>
      </c>
      <c r="AK243" s="17">
        <v>0.108602630545752</v>
      </c>
      <c r="AL243" s="17">
        <v>0.14398040873617299</v>
      </c>
      <c r="AM243" s="17">
        <v>0</v>
      </c>
      <c r="AN243" s="17">
        <v>7.4832230096303298E-2</v>
      </c>
    </row>
    <row r="244" spans="2:40" x14ac:dyDescent="0.25">
      <c r="B244" t="s">
        <v>122</v>
      </c>
      <c r="C244" s="17">
        <v>7.0432023658572304E-2</v>
      </c>
      <c r="D244" s="17">
        <v>7.66865829298983E-2</v>
      </c>
      <c r="E244" s="17">
        <v>6.3075860218358606E-2</v>
      </c>
      <c r="F244" s="17"/>
      <c r="G244" s="17">
        <v>0</v>
      </c>
      <c r="H244" s="17">
        <v>2.7047244223053501E-2</v>
      </c>
      <c r="I244" s="17">
        <v>5.3049392028063101E-2</v>
      </c>
      <c r="J244" s="17">
        <v>0.163399749894689</v>
      </c>
      <c r="K244" s="17">
        <v>0.12482131865439999</v>
      </c>
      <c r="L244" s="17">
        <v>0.14791775274240901</v>
      </c>
      <c r="M244" s="17"/>
      <c r="N244" s="17">
        <v>7.4371468120337597E-2</v>
      </c>
      <c r="O244" s="17">
        <v>3.6116893175675298E-2</v>
      </c>
      <c r="P244" s="17">
        <v>8.3302590923040001E-2</v>
      </c>
      <c r="Q244" s="17">
        <v>7.8168327144107902E-2</v>
      </c>
      <c r="R244" s="17"/>
      <c r="S244" s="17">
        <v>4.3171600086264299E-2</v>
      </c>
      <c r="T244" s="17">
        <v>0.101870692245303</v>
      </c>
      <c r="U244" s="17">
        <v>0</v>
      </c>
      <c r="V244" s="17">
        <v>0.101814182935203</v>
      </c>
      <c r="W244" s="17">
        <v>0</v>
      </c>
      <c r="X244" s="17">
        <v>0.1108587405382</v>
      </c>
      <c r="Y244" s="17">
        <v>3.5367260616051201E-2</v>
      </c>
      <c r="Z244" s="17">
        <v>0</v>
      </c>
      <c r="AA244" s="17">
        <v>2.967550819354E-2</v>
      </c>
      <c r="AB244" s="17">
        <v>0</v>
      </c>
      <c r="AC244" s="17">
        <v>0.26235158012135101</v>
      </c>
      <c r="AD244" s="17">
        <v>0.58140015647731302</v>
      </c>
      <c r="AE244" s="17"/>
      <c r="AF244" s="17">
        <v>7.7295447339826004E-2</v>
      </c>
      <c r="AG244" s="17">
        <v>6.8794104165155801E-2</v>
      </c>
      <c r="AH244" s="17">
        <v>7.2651006828991005E-2</v>
      </c>
      <c r="AI244" s="17"/>
      <c r="AJ244" s="17">
        <v>7.0004441253503205E-2</v>
      </c>
      <c r="AK244" s="17">
        <v>7.3781815039369397E-2</v>
      </c>
      <c r="AL244" s="17">
        <v>3.9032265436420001E-2</v>
      </c>
      <c r="AM244" s="17">
        <v>0</v>
      </c>
      <c r="AN244" s="17">
        <v>9.0101406199681197E-2</v>
      </c>
    </row>
    <row r="245" spans="2:40" x14ac:dyDescent="0.25">
      <c r="B245" t="s">
        <v>181</v>
      </c>
      <c r="C245" s="17">
        <v>0.42347164120144598</v>
      </c>
      <c r="D245" s="17">
        <v>0.50345992738839096</v>
      </c>
      <c r="E245" s="17">
        <v>0.32607063470024</v>
      </c>
      <c r="F245" s="17"/>
      <c r="G245" s="17">
        <v>0.64267565782793201</v>
      </c>
      <c r="H245" s="17">
        <v>0.56102932293040897</v>
      </c>
      <c r="I245" s="17">
        <v>0.40643288920436299</v>
      </c>
      <c r="J245" s="17">
        <v>0.440891219006116</v>
      </c>
      <c r="K245" s="17">
        <v>0.19506148697940801</v>
      </c>
      <c r="L245" s="17">
        <v>0.100805640263662</v>
      </c>
      <c r="M245" s="17"/>
      <c r="N245" s="17">
        <v>0.41257787429258103</v>
      </c>
      <c r="O245" s="17">
        <v>0.43562383036573799</v>
      </c>
      <c r="P245" s="17">
        <v>0.448473071293711</v>
      </c>
      <c r="Q245" s="17">
        <v>0.40280166906418802</v>
      </c>
      <c r="R245" s="17"/>
      <c r="S245" s="17">
        <v>0.52904917730494105</v>
      </c>
      <c r="T245" s="17">
        <v>0.39320950374160502</v>
      </c>
      <c r="U245" s="17">
        <v>0.42891687880301199</v>
      </c>
      <c r="V245" s="17">
        <v>0.28260103150062699</v>
      </c>
      <c r="W245" s="17">
        <v>0.34918732538917902</v>
      </c>
      <c r="X245" s="17">
        <v>0.38084621329373602</v>
      </c>
      <c r="Y245" s="17">
        <v>0.55730692768357903</v>
      </c>
      <c r="Z245" s="17">
        <v>0.37073834461948302</v>
      </c>
      <c r="AA245" s="17">
        <v>0.54420856808390805</v>
      </c>
      <c r="AB245" s="17">
        <v>0.35017679608646302</v>
      </c>
      <c r="AC245" s="17">
        <v>0.32070886995243703</v>
      </c>
      <c r="AD245" s="17">
        <v>0</v>
      </c>
      <c r="AE245" s="17"/>
      <c r="AF245" s="17">
        <v>0.36497328563847398</v>
      </c>
      <c r="AG245" s="17">
        <v>0.44777710965666401</v>
      </c>
      <c r="AH245" s="17">
        <v>0.46015026541635201</v>
      </c>
      <c r="AI245" s="17"/>
      <c r="AJ245" s="17">
        <v>0.37948183910903899</v>
      </c>
      <c r="AK245" s="17">
        <v>0.51940189516837598</v>
      </c>
      <c r="AL245" s="17">
        <v>0.215565039333171</v>
      </c>
      <c r="AM245" s="17">
        <v>0.794545689074869</v>
      </c>
      <c r="AN245" s="17">
        <v>0.35370778533506902</v>
      </c>
    </row>
    <row r="246" spans="2:40" x14ac:dyDescent="0.25">
      <c r="B246" t="s">
        <v>182</v>
      </c>
      <c r="C246" s="17">
        <v>0.19589858927465401</v>
      </c>
      <c r="D246" s="17">
        <v>0.18009037639498199</v>
      </c>
      <c r="E246" s="17">
        <v>0.21709565438235101</v>
      </c>
      <c r="F246" s="17"/>
      <c r="G246" s="17">
        <v>0.120973494445811</v>
      </c>
      <c r="H246" s="17">
        <v>0.105603033848996</v>
      </c>
      <c r="I246" s="17">
        <v>0.21135897960667799</v>
      </c>
      <c r="J246" s="17">
        <v>0.184616127954007</v>
      </c>
      <c r="K246" s="17">
        <v>0.19868575444897699</v>
      </c>
      <c r="L246" s="17">
        <v>0.39369185801565798</v>
      </c>
      <c r="M246" s="17"/>
      <c r="N246" s="17">
        <v>0.17969877495943401</v>
      </c>
      <c r="O246" s="17">
        <v>0.25773013250333499</v>
      </c>
      <c r="P246" s="17">
        <v>0.112114708385225</v>
      </c>
      <c r="Q246" s="17">
        <v>0.23788084851348901</v>
      </c>
      <c r="R246" s="17"/>
      <c r="S246" s="17">
        <v>0.16043340972352901</v>
      </c>
      <c r="T246" s="17">
        <v>0.20262705912263701</v>
      </c>
      <c r="U246" s="17">
        <v>0.21660561786145199</v>
      </c>
      <c r="V246" s="17">
        <v>0.30333326343671402</v>
      </c>
      <c r="W246" s="17">
        <v>0.192202707124592</v>
      </c>
      <c r="X246" s="17">
        <v>9.6230747066783404E-2</v>
      </c>
      <c r="Y246" s="17">
        <v>7.4672901013421403E-2</v>
      </c>
      <c r="Z246" s="17">
        <v>0.28887699683389401</v>
      </c>
      <c r="AA246" s="17">
        <v>0.28942164347513499</v>
      </c>
      <c r="AB246" s="17">
        <v>0.14203135769873099</v>
      </c>
      <c r="AC246" s="17">
        <v>0.22411710603968901</v>
      </c>
      <c r="AD246" s="17">
        <v>0.41859984352268698</v>
      </c>
      <c r="AE246" s="17"/>
      <c r="AF246" s="17">
        <v>0.207350085402357</v>
      </c>
      <c r="AG246" s="17">
        <v>0.20962479726553601</v>
      </c>
      <c r="AH246" s="17">
        <v>0.14020094156754101</v>
      </c>
      <c r="AI246" s="17"/>
      <c r="AJ246" s="17">
        <v>0.22761307592191801</v>
      </c>
      <c r="AK246" s="17">
        <v>0.20272115067253199</v>
      </c>
      <c r="AL246" s="17">
        <v>0.30879750880235002</v>
      </c>
      <c r="AM246" s="17">
        <v>0</v>
      </c>
      <c r="AN246" s="17">
        <v>0.11675813537483599</v>
      </c>
    </row>
    <row r="247" spans="2:40" x14ac:dyDescent="0.25">
      <c r="B247" t="s">
        <v>106</v>
      </c>
      <c r="C247" s="17">
        <v>0.227573051926792</v>
      </c>
      <c r="D247" s="17">
        <v>0.32336955099341003</v>
      </c>
      <c r="E247" s="17">
        <v>0.10897498031788901</v>
      </c>
      <c r="F247" s="17"/>
      <c r="G247" s="17">
        <v>0.52170216338212105</v>
      </c>
      <c r="H247" s="17">
        <v>0.45542628908141197</v>
      </c>
      <c r="I247" s="17">
        <v>0.195073909597686</v>
      </c>
      <c r="J247" s="17">
        <v>0.25627509105210899</v>
      </c>
      <c r="K247" s="17">
        <v>-3.62426746956868E-3</v>
      </c>
      <c r="L247" s="17">
        <v>-0.29288621775199603</v>
      </c>
      <c r="M247" s="17"/>
      <c r="N247" s="17">
        <v>0.23287909933314699</v>
      </c>
      <c r="O247" s="17">
        <v>0.177893697862403</v>
      </c>
      <c r="P247" s="17">
        <v>0.33635836290848597</v>
      </c>
      <c r="Q247" s="17">
        <v>0.16492082055069901</v>
      </c>
      <c r="R247" s="17"/>
      <c r="S247" s="17">
        <v>0.36861576758141201</v>
      </c>
      <c r="T247" s="17">
        <v>0.190582444618969</v>
      </c>
      <c r="U247" s="17">
        <v>0.21231126094156</v>
      </c>
      <c r="V247" s="17">
        <v>-2.07322319360864E-2</v>
      </c>
      <c r="W247" s="17">
        <v>0.15698461826458601</v>
      </c>
      <c r="X247" s="17">
        <v>0.284615466226952</v>
      </c>
      <c r="Y247" s="17">
        <v>0.48263402667015798</v>
      </c>
      <c r="Z247" s="17">
        <v>8.1861347785589303E-2</v>
      </c>
      <c r="AA247" s="17">
        <v>0.254786924608773</v>
      </c>
      <c r="AB247" s="17">
        <v>0.208145438387733</v>
      </c>
      <c r="AC247" s="17">
        <v>9.6591763912748194E-2</v>
      </c>
      <c r="AD247" s="17">
        <v>-0.41859984352268698</v>
      </c>
      <c r="AE247" s="17"/>
      <c r="AF247" s="17">
        <v>0.15762320023611601</v>
      </c>
      <c r="AG247" s="17">
        <v>0.238152312391128</v>
      </c>
      <c r="AH247" s="17">
        <v>0.31994932384881097</v>
      </c>
      <c r="AI247" s="17"/>
      <c r="AJ247" s="17">
        <v>0.15186876318712</v>
      </c>
      <c r="AK247" s="17">
        <v>0.31668074449584399</v>
      </c>
      <c r="AL247" s="17">
        <v>-9.3232469469179305E-2</v>
      </c>
      <c r="AM247" s="17">
        <v>0.794545689074869</v>
      </c>
      <c r="AN247" s="17">
        <v>0.23694964996023299</v>
      </c>
    </row>
    <row r="248" spans="2:40" x14ac:dyDescent="0.25">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row>
    <row r="249" spans="2:40" x14ac:dyDescent="0.25">
      <c r="B249" s="6" t="s">
        <v>187</v>
      </c>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row>
    <row r="250" spans="2:40" x14ac:dyDescent="0.25">
      <c r="B250" s="24" t="s">
        <v>164</v>
      </c>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row>
    <row r="251" spans="2:40" x14ac:dyDescent="0.25">
      <c r="B251" t="s">
        <v>176</v>
      </c>
      <c r="C251" s="17">
        <v>0.11427624165799299</v>
      </c>
      <c r="D251" s="17">
        <v>0.16064359482910501</v>
      </c>
      <c r="E251" s="17">
        <v>5.6901231659591399E-2</v>
      </c>
      <c r="F251" s="17"/>
      <c r="G251" s="17">
        <v>8.8991661486817406E-2</v>
      </c>
      <c r="H251" s="17">
        <v>0.18761622307380499</v>
      </c>
      <c r="I251" s="17">
        <v>0.16990313531281401</v>
      </c>
      <c r="J251" s="17">
        <v>0</v>
      </c>
      <c r="K251" s="17">
        <v>8.3648475143645207E-2</v>
      </c>
      <c r="L251" s="17">
        <v>6.7608254658886299E-2</v>
      </c>
      <c r="M251" s="17"/>
      <c r="N251" s="17">
        <v>0.139384458887791</v>
      </c>
      <c r="O251" s="17">
        <v>0.14364547247057399</v>
      </c>
      <c r="P251" s="17">
        <v>0.154058051138248</v>
      </c>
      <c r="Q251" s="17">
        <v>4.6786477424241399E-2</v>
      </c>
      <c r="R251" s="17"/>
      <c r="S251" s="17">
        <v>0.18721598336088799</v>
      </c>
      <c r="T251" s="17">
        <v>0.110003066349343</v>
      </c>
      <c r="U251" s="17">
        <v>8.2050627447014204E-2</v>
      </c>
      <c r="V251" s="17">
        <v>0.100725689002228</v>
      </c>
      <c r="W251" s="17">
        <v>0</v>
      </c>
      <c r="X251" s="17">
        <v>4.3040867344123997E-2</v>
      </c>
      <c r="Y251" s="17">
        <v>0.28169777105564198</v>
      </c>
      <c r="Z251" s="17">
        <v>0</v>
      </c>
      <c r="AA251" s="17">
        <v>0.173588574856015</v>
      </c>
      <c r="AB251" s="17">
        <v>0.107847060240805</v>
      </c>
      <c r="AC251" s="17">
        <v>0</v>
      </c>
      <c r="AD251" s="17">
        <v>0</v>
      </c>
      <c r="AE251" s="17"/>
      <c r="AF251" s="17">
        <v>6.7512331362362302E-2</v>
      </c>
      <c r="AG251" s="17">
        <v>0.16349720119486399</v>
      </c>
      <c r="AH251" s="17">
        <v>0.14524735336935801</v>
      </c>
      <c r="AI251" s="17"/>
      <c r="AJ251" s="17">
        <v>8.9235391598699795E-2</v>
      </c>
      <c r="AK251" s="17">
        <v>0.163996970923875</v>
      </c>
      <c r="AL251" s="17">
        <v>3.55079148438186E-2</v>
      </c>
      <c r="AM251" s="17">
        <v>0.40084457221716902</v>
      </c>
      <c r="AN251" s="17">
        <v>7.3007177685395705E-2</v>
      </c>
    </row>
    <row r="252" spans="2:40" x14ac:dyDescent="0.25">
      <c r="B252" t="s">
        <v>177</v>
      </c>
      <c r="C252" s="17">
        <v>0.26791200732658199</v>
      </c>
      <c r="D252" s="17">
        <v>0.30184491314989398</v>
      </c>
      <c r="E252" s="17">
        <v>0.22720705051941001</v>
      </c>
      <c r="F252" s="17"/>
      <c r="G252" s="17">
        <v>0.48761828524026102</v>
      </c>
      <c r="H252" s="17">
        <v>0.29318646945107202</v>
      </c>
      <c r="I252" s="17">
        <v>0.28978129266468899</v>
      </c>
      <c r="J252" s="17">
        <v>0.27027131299178198</v>
      </c>
      <c r="K252" s="17">
        <v>7.2761755032190206E-2</v>
      </c>
      <c r="L252" s="17">
        <v>6.6830664134632303E-2</v>
      </c>
      <c r="M252" s="17"/>
      <c r="N252" s="17">
        <v>0.31942460268412398</v>
      </c>
      <c r="O252" s="17">
        <v>0.244525755289281</v>
      </c>
      <c r="P252" s="17">
        <v>0.269250235052442</v>
      </c>
      <c r="Q252" s="17">
        <v>0.24654024254233201</v>
      </c>
      <c r="R252" s="17"/>
      <c r="S252" s="17">
        <v>0.31853253709613299</v>
      </c>
      <c r="T252" s="17">
        <v>0.233498834555458</v>
      </c>
      <c r="U252" s="17">
        <v>0.32960883092432702</v>
      </c>
      <c r="V252" s="17">
        <v>0.106337471954925</v>
      </c>
      <c r="W252" s="17">
        <v>0.43563787603142901</v>
      </c>
      <c r="X252" s="17">
        <v>0.115748806086129</v>
      </c>
      <c r="Y252" s="17">
        <v>0.30758885712304601</v>
      </c>
      <c r="Z252" s="17">
        <v>0.43006280645061301</v>
      </c>
      <c r="AA252" s="17">
        <v>0.21128593206406701</v>
      </c>
      <c r="AB252" s="17">
        <v>0.29096640165003501</v>
      </c>
      <c r="AC252" s="17">
        <v>0.34010860792402198</v>
      </c>
      <c r="AD252" s="17">
        <v>0</v>
      </c>
      <c r="AE252" s="17"/>
      <c r="AF252" s="17">
        <v>0.271234382294188</v>
      </c>
      <c r="AG252" s="17">
        <v>0.23001070911986499</v>
      </c>
      <c r="AH252" s="17">
        <v>0.27758888775450002</v>
      </c>
      <c r="AI252" s="17"/>
      <c r="AJ252" s="17">
        <v>0.224724114863841</v>
      </c>
      <c r="AK252" s="17">
        <v>0.36464529068002699</v>
      </c>
      <c r="AL252" s="17">
        <v>0.11610138721730701</v>
      </c>
      <c r="AM252" s="17">
        <v>0</v>
      </c>
      <c r="AN252" s="17">
        <v>0.20252000334103501</v>
      </c>
    </row>
    <row r="253" spans="2:40" x14ac:dyDescent="0.25">
      <c r="B253" t="s">
        <v>178</v>
      </c>
      <c r="C253" s="17">
        <v>0.31462658908469099</v>
      </c>
      <c r="D253" s="17">
        <v>0.30656383964939699</v>
      </c>
      <c r="E253" s="17">
        <v>0.32693346589448802</v>
      </c>
      <c r="F253" s="17"/>
      <c r="G253" s="17">
        <v>0.326748119129809</v>
      </c>
      <c r="H253" s="17">
        <v>0.31028538429390001</v>
      </c>
      <c r="I253" s="17">
        <v>0.37860310233878502</v>
      </c>
      <c r="J253" s="17">
        <v>0.198777481746827</v>
      </c>
      <c r="K253" s="17">
        <v>0.43887771617952098</v>
      </c>
      <c r="L253" s="17">
        <v>0.267593307872735</v>
      </c>
      <c r="M253" s="17"/>
      <c r="N253" s="17">
        <v>0.35586988406488401</v>
      </c>
      <c r="O253" s="17">
        <v>0.304200041925761</v>
      </c>
      <c r="P253" s="17">
        <v>0.30722963794324998</v>
      </c>
      <c r="Q253" s="17">
        <v>0.29940935943914299</v>
      </c>
      <c r="R253" s="17"/>
      <c r="S253" s="17">
        <v>0.24597430898646999</v>
      </c>
      <c r="T253" s="17">
        <v>0.36233566210185603</v>
      </c>
      <c r="U253" s="17">
        <v>0.27186715191313399</v>
      </c>
      <c r="V253" s="17">
        <v>0.43443075378802998</v>
      </c>
      <c r="W253" s="17">
        <v>0.33106411278123199</v>
      </c>
      <c r="X253" s="17">
        <v>0.49643425251234502</v>
      </c>
      <c r="Y253" s="17">
        <v>0.18118892976477299</v>
      </c>
      <c r="Z253" s="17">
        <v>0.28106019671549298</v>
      </c>
      <c r="AA253" s="17">
        <v>0.25120969944295402</v>
      </c>
      <c r="AB253" s="17">
        <v>0.32094210709576199</v>
      </c>
      <c r="AC253" s="17">
        <v>0.30669686425315801</v>
      </c>
      <c r="AD253" s="17">
        <v>0.41859984352268698</v>
      </c>
      <c r="AE253" s="17"/>
      <c r="AF253" s="17">
        <v>0.31100244851983799</v>
      </c>
      <c r="AG253" s="17">
        <v>0.34232042761382703</v>
      </c>
      <c r="AH253" s="17">
        <v>0.27779006073248502</v>
      </c>
      <c r="AI253" s="17"/>
      <c r="AJ253" s="17">
        <v>0.29942850235088198</v>
      </c>
      <c r="AK253" s="17">
        <v>0.234884546204668</v>
      </c>
      <c r="AL253" s="17">
        <v>0.45415937991947503</v>
      </c>
      <c r="AM253" s="17">
        <v>0.19439980767120801</v>
      </c>
      <c r="AN253" s="17">
        <v>0.49350262474394602</v>
      </c>
    </row>
    <row r="254" spans="2:40" x14ac:dyDescent="0.25">
      <c r="B254" t="s">
        <v>179</v>
      </c>
      <c r="C254" s="17">
        <v>0.110903971016054</v>
      </c>
      <c r="D254" s="17">
        <v>7.9109837251560094E-2</v>
      </c>
      <c r="E254" s="17">
        <v>0.14459869071315201</v>
      </c>
      <c r="F254" s="17"/>
      <c r="G254" s="17">
        <v>6.3365873781720206E-2</v>
      </c>
      <c r="H254" s="17">
        <v>0.128838695439733</v>
      </c>
      <c r="I254" s="17">
        <v>5.5030545955849698E-2</v>
      </c>
      <c r="J254" s="17">
        <v>9.6145050935726201E-2</v>
      </c>
      <c r="K254" s="17">
        <v>7.1484249716914194E-2</v>
      </c>
      <c r="L254" s="17">
        <v>0.20066017181394899</v>
      </c>
      <c r="M254" s="17"/>
      <c r="N254" s="17">
        <v>5.4730372602183497E-2</v>
      </c>
      <c r="O254" s="17">
        <v>0.16500299771606899</v>
      </c>
      <c r="P254" s="17">
        <v>8.61530267915291E-2</v>
      </c>
      <c r="Q254" s="17">
        <v>0.13589116144339</v>
      </c>
      <c r="R254" s="17"/>
      <c r="S254" s="17">
        <v>0.158829819155242</v>
      </c>
      <c r="T254" s="17">
        <v>7.4556821084696495E-2</v>
      </c>
      <c r="U254" s="17">
        <v>0.19014524604616201</v>
      </c>
      <c r="V254" s="17">
        <v>9.9964928903798003E-2</v>
      </c>
      <c r="W254" s="17">
        <v>0.171654899352646</v>
      </c>
      <c r="X254" s="17">
        <v>0</v>
      </c>
      <c r="Y254" s="17">
        <v>0.149692997683784</v>
      </c>
      <c r="Z254" s="17">
        <v>0</v>
      </c>
      <c r="AA254" s="17">
        <v>0.13162277636313199</v>
      </c>
      <c r="AB254" s="17">
        <v>4.0380378715220301E-2</v>
      </c>
      <c r="AC254" s="17">
        <v>0.178631563244421</v>
      </c>
      <c r="AD254" s="17">
        <v>0</v>
      </c>
      <c r="AE254" s="17"/>
      <c r="AF254" s="17">
        <v>0.112720800608656</v>
      </c>
      <c r="AG254" s="17">
        <v>0.104196548394275</v>
      </c>
      <c r="AH254" s="17">
        <v>0.113992329719904</v>
      </c>
      <c r="AI254" s="17"/>
      <c r="AJ254" s="17">
        <v>0.12329646518823199</v>
      </c>
      <c r="AK254" s="17">
        <v>0.12256381092754901</v>
      </c>
      <c r="AL254" s="17">
        <v>8.2849053278267804E-2</v>
      </c>
      <c r="AM254" s="17">
        <v>0.40475562011162303</v>
      </c>
      <c r="AN254" s="17">
        <v>3.1869831901276499E-2</v>
      </c>
    </row>
    <row r="255" spans="2:40" x14ac:dyDescent="0.25">
      <c r="B255" t="s">
        <v>180</v>
      </c>
      <c r="C255" s="17">
        <v>0.12726377684072801</v>
      </c>
      <c r="D255" s="17">
        <v>8.4530268384468699E-2</v>
      </c>
      <c r="E255" s="17">
        <v>0.18176238196387201</v>
      </c>
      <c r="F255" s="17"/>
      <c r="G255" s="17">
        <v>3.3276060361392398E-2</v>
      </c>
      <c r="H255" s="17">
        <v>5.3025983518436202E-2</v>
      </c>
      <c r="I255" s="17">
        <v>0.106681923727862</v>
      </c>
      <c r="J255" s="17">
        <v>0.22543186291996001</v>
      </c>
      <c r="K255" s="17">
        <v>0.16690656881909699</v>
      </c>
      <c r="L255" s="17">
        <v>0.27842002259827697</v>
      </c>
      <c r="M255" s="17"/>
      <c r="N255" s="17">
        <v>7.1364475664467103E-2</v>
      </c>
      <c r="O255" s="17">
        <v>0.121953112030179</v>
      </c>
      <c r="P255" s="17">
        <v>8.3882196681423105E-2</v>
      </c>
      <c r="Q255" s="17">
        <v>0.20367324393411401</v>
      </c>
      <c r="R255" s="17"/>
      <c r="S255" s="17">
        <v>6.6418627302771094E-2</v>
      </c>
      <c r="T255" s="17">
        <v>0.119970648768157</v>
      </c>
      <c r="U255" s="17">
        <v>0.12632814366936301</v>
      </c>
      <c r="V255" s="17">
        <v>0.15672697341581701</v>
      </c>
      <c r="W255" s="17">
        <v>0</v>
      </c>
      <c r="X255" s="17">
        <v>0.184948927356899</v>
      </c>
      <c r="Y255" s="17">
        <v>4.4464183756703898E-2</v>
      </c>
      <c r="Z255" s="17">
        <v>0.28887699683389401</v>
      </c>
      <c r="AA255" s="17">
        <v>0.17542470744153599</v>
      </c>
      <c r="AB255" s="17">
        <v>0.193698420290599</v>
      </c>
      <c r="AC255" s="17">
        <v>0.134719716344462</v>
      </c>
      <c r="AD255" s="17">
        <v>0</v>
      </c>
      <c r="AE255" s="17"/>
      <c r="AF255" s="17">
        <v>0.14949275644812299</v>
      </c>
      <c r="AG255" s="17">
        <v>0.118437765965963</v>
      </c>
      <c r="AH255" s="17">
        <v>0.112070414822367</v>
      </c>
      <c r="AI255" s="17"/>
      <c r="AJ255" s="17">
        <v>0.18183606118319701</v>
      </c>
      <c r="AK255" s="17">
        <v>7.9115100183177398E-2</v>
      </c>
      <c r="AL255" s="17">
        <v>0.219501465860821</v>
      </c>
      <c r="AM255" s="17">
        <v>0</v>
      </c>
      <c r="AN255" s="17">
        <v>0.10818049352498101</v>
      </c>
    </row>
    <row r="256" spans="2:40" x14ac:dyDescent="0.25">
      <c r="B256" t="s">
        <v>122</v>
      </c>
      <c r="C256" s="17">
        <v>6.5017414073951701E-2</v>
      </c>
      <c r="D256" s="17">
        <v>6.7307546735575402E-2</v>
      </c>
      <c r="E256" s="17">
        <v>6.2597179249486504E-2</v>
      </c>
      <c r="F256" s="17"/>
      <c r="G256" s="17">
        <v>0</v>
      </c>
      <c r="H256" s="17">
        <v>2.7047244223053501E-2</v>
      </c>
      <c r="I256" s="17">
        <v>0</v>
      </c>
      <c r="J256" s="17">
        <v>0.20937429140570499</v>
      </c>
      <c r="K256" s="17">
        <v>0.166321235108632</v>
      </c>
      <c r="L256" s="17">
        <v>0.11888757892151899</v>
      </c>
      <c r="M256" s="17"/>
      <c r="N256" s="17">
        <v>5.9226206096550403E-2</v>
      </c>
      <c r="O256" s="17">
        <v>2.06726205681361E-2</v>
      </c>
      <c r="P256" s="17">
        <v>9.9426852393107903E-2</v>
      </c>
      <c r="Q256" s="17">
        <v>6.7699515216778902E-2</v>
      </c>
      <c r="R256" s="17"/>
      <c r="S256" s="17">
        <v>2.3028724098496E-2</v>
      </c>
      <c r="T256" s="17">
        <v>9.9634967140489805E-2</v>
      </c>
      <c r="U256" s="17">
        <v>0</v>
      </c>
      <c r="V256" s="17">
        <v>0.101814182935203</v>
      </c>
      <c r="W256" s="17">
        <v>6.16431118346926E-2</v>
      </c>
      <c r="X256" s="17">
        <v>0.15982714670050199</v>
      </c>
      <c r="Y256" s="17">
        <v>3.5367260616051201E-2</v>
      </c>
      <c r="Z256" s="17">
        <v>0</v>
      </c>
      <c r="AA256" s="17">
        <v>5.6868309832296599E-2</v>
      </c>
      <c r="AB256" s="17">
        <v>4.6165632007578103E-2</v>
      </c>
      <c r="AC256" s="17">
        <v>3.98432482339382E-2</v>
      </c>
      <c r="AD256" s="17">
        <v>0.58140015647731302</v>
      </c>
      <c r="AE256" s="17"/>
      <c r="AF256" s="17">
        <v>8.8037280766831899E-2</v>
      </c>
      <c r="AG256" s="17">
        <v>4.1537347711205798E-2</v>
      </c>
      <c r="AH256" s="17">
        <v>7.3310953601384496E-2</v>
      </c>
      <c r="AI256" s="17"/>
      <c r="AJ256" s="17">
        <v>8.1479464815148298E-2</v>
      </c>
      <c r="AK256" s="17">
        <v>3.4794281080703003E-2</v>
      </c>
      <c r="AL256" s="17">
        <v>9.1880798880310297E-2</v>
      </c>
      <c r="AM256" s="17">
        <v>0</v>
      </c>
      <c r="AN256" s="17">
        <v>9.0919868803366097E-2</v>
      </c>
    </row>
    <row r="257" spans="2:40" x14ac:dyDescent="0.25">
      <c r="B257" t="s">
        <v>181</v>
      </c>
      <c r="C257" s="17">
        <v>0.38218824898457499</v>
      </c>
      <c r="D257" s="17">
        <v>0.46248850797899799</v>
      </c>
      <c r="E257" s="17">
        <v>0.28410828217900103</v>
      </c>
      <c r="F257" s="17"/>
      <c r="G257" s="17">
        <v>0.57660994672707899</v>
      </c>
      <c r="H257" s="17">
        <v>0.48080269252487801</v>
      </c>
      <c r="I257" s="17">
        <v>0.45968442797750397</v>
      </c>
      <c r="J257" s="17">
        <v>0.27027131299178198</v>
      </c>
      <c r="K257" s="17">
        <v>0.156410230175835</v>
      </c>
      <c r="L257" s="17">
        <v>0.13443891879351899</v>
      </c>
      <c r="M257" s="17"/>
      <c r="N257" s="17">
        <v>0.45880906157191498</v>
      </c>
      <c r="O257" s="17">
        <v>0.38817122775985502</v>
      </c>
      <c r="P257" s="17">
        <v>0.42330828619069</v>
      </c>
      <c r="Q257" s="17">
        <v>0.293326719966574</v>
      </c>
      <c r="R257" s="17"/>
      <c r="S257" s="17">
        <v>0.50574852045702101</v>
      </c>
      <c r="T257" s="17">
        <v>0.34350190090480098</v>
      </c>
      <c r="U257" s="17">
        <v>0.41165945837134099</v>
      </c>
      <c r="V257" s="17">
        <v>0.20706316095715199</v>
      </c>
      <c r="W257" s="17">
        <v>0.43563787603142901</v>
      </c>
      <c r="X257" s="17">
        <v>0.15878967343025299</v>
      </c>
      <c r="Y257" s="17">
        <v>0.58928662817868804</v>
      </c>
      <c r="Z257" s="17">
        <v>0.43006280645061301</v>
      </c>
      <c r="AA257" s="17">
        <v>0.38487450692008202</v>
      </c>
      <c r="AB257" s="17">
        <v>0.39881346189083999</v>
      </c>
      <c r="AC257" s="17">
        <v>0.34010860792402198</v>
      </c>
      <c r="AD257" s="17">
        <v>0</v>
      </c>
      <c r="AE257" s="17"/>
      <c r="AF257" s="17">
        <v>0.33874671365655001</v>
      </c>
      <c r="AG257" s="17">
        <v>0.39350791031472898</v>
      </c>
      <c r="AH257" s="17">
        <v>0.42283624112385798</v>
      </c>
      <c r="AI257" s="17"/>
      <c r="AJ257" s="17">
        <v>0.313959506462541</v>
      </c>
      <c r="AK257" s="17">
        <v>0.52864226160390204</v>
      </c>
      <c r="AL257" s="17">
        <v>0.15160930206112599</v>
      </c>
      <c r="AM257" s="17">
        <v>0.40084457221716902</v>
      </c>
      <c r="AN257" s="17">
        <v>0.27552718102642998</v>
      </c>
    </row>
    <row r="258" spans="2:40" x14ac:dyDescent="0.25">
      <c r="B258" t="s">
        <v>182</v>
      </c>
      <c r="C258" s="17">
        <v>0.23816774785678199</v>
      </c>
      <c r="D258" s="17">
        <v>0.16364010563602899</v>
      </c>
      <c r="E258" s="17">
        <v>0.32636107267702402</v>
      </c>
      <c r="F258" s="17"/>
      <c r="G258" s="17">
        <v>9.6641934143112604E-2</v>
      </c>
      <c r="H258" s="17">
        <v>0.18186467895816899</v>
      </c>
      <c r="I258" s="17">
        <v>0.161712469683711</v>
      </c>
      <c r="J258" s="17">
        <v>0.32157691385568599</v>
      </c>
      <c r="K258" s="17">
        <v>0.23839081853601099</v>
      </c>
      <c r="L258" s="17">
        <v>0.47908019441222599</v>
      </c>
      <c r="M258" s="17"/>
      <c r="N258" s="17">
        <v>0.12609484826665099</v>
      </c>
      <c r="O258" s="17">
        <v>0.28695610974624802</v>
      </c>
      <c r="P258" s="17">
        <v>0.170035223472952</v>
      </c>
      <c r="Q258" s="17">
        <v>0.33956440537750399</v>
      </c>
      <c r="R258" s="17"/>
      <c r="S258" s="17">
        <v>0.22524844645801301</v>
      </c>
      <c r="T258" s="17">
        <v>0.19452746985285399</v>
      </c>
      <c r="U258" s="17">
        <v>0.31647338971552502</v>
      </c>
      <c r="V258" s="17">
        <v>0.25669190231961497</v>
      </c>
      <c r="W258" s="17">
        <v>0.171654899352646</v>
      </c>
      <c r="X258" s="17">
        <v>0.184948927356899</v>
      </c>
      <c r="Y258" s="17">
        <v>0.19415718144048799</v>
      </c>
      <c r="Z258" s="17">
        <v>0.28887699683389401</v>
      </c>
      <c r="AA258" s="17">
        <v>0.30704748380466801</v>
      </c>
      <c r="AB258" s="17">
        <v>0.23407879900581999</v>
      </c>
      <c r="AC258" s="17">
        <v>0.31335127958888198</v>
      </c>
      <c r="AD258" s="17">
        <v>0</v>
      </c>
      <c r="AE258" s="17"/>
      <c r="AF258" s="17">
        <v>0.26221355705677901</v>
      </c>
      <c r="AG258" s="17">
        <v>0.22263431436023801</v>
      </c>
      <c r="AH258" s="17">
        <v>0.22606274454227199</v>
      </c>
      <c r="AI258" s="17"/>
      <c r="AJ258" s="17">
        <v>0.30513252637142901</v>
      </c>
      <c r="AK258" s="17">
        <v>0.201678911110726</v>
      </c>
      <c r="AL258" s="17">
        <v>0.302350519139088</v>
      </c>
      <c r="AM258" s="17">
        <v>0.40475562011162303</v>
      </c>
      <c r="AN258" s="17">
        <v>0.140050325426258</v>
      </c>
    </row>
    <row r="259" spans="2:40" x14ac:dyDescent="0.25">
      <c r="B259" t="s">
        <v>106</v>
      </c>
      <c r="C259" s="17">
        <v>0.14402050112779299</v>
      </c>
      <c r="D259" s="17">
        <v>0.29884840234297</v>
      </c>
      <c r="E259" s="17">
        <v>-4.2252790498022802E-2</v>
      </c>
      <c r="F259" s="17"/>
      <c r="G259" s="17">
        <v>0.47996801258396599</v>
      </c>
      <c r="H259" s="17">
        <v>0.29893801356670802</v>
      </c>
      <c r="I259" s="17">
        <v>0.29797195829379203</v>
      </c>
      <c r="J259" s="17">
        <v>-5.1305600863903698E-2</v>
      </c>
      <c r="K259" s="17">
        <v>-8.1980588360175799E-2</v>
      </c>
      <c r="L259" s="17">
        <v>-0.344641275618708</v>
      </c>
      <c r="M259" s="17"/>
      <c r="N259" s="17">
        <v>0.33271421330526502</v>
      </c>
      <c r="O259" s="17">
        <v>0.101215118013608</v>
      </c>
      <c r="P259" s="17">
        <v>0.25327306271773797</v>
      </c>
      <c r="Q259" s="17">
        <v>-4.6237685410930603E-2</v>
      </c>
      <c r="R259" s="17"/>
      <c r="S259" s="17">
        <v>0.280500073999008</v>
      </c>
      <c r="T259" s="17">
        <v>0.14897443105194699</v>
      </c>
      <c r="U259" s="17">
        <v>9.5186068655815304E-2</v>
      </c>
      <c r="V259" s="17">
        <v>-4.96287413624628E-2</v>
      </c>
      <c r="W259" s="17">
        <v>0.26398297667878201</v>
      </c>
      <c r="X259" s="17">
        <v>-2.61592539266455E-2</v>
      </c>
      <c r="Y259" s="17">
        <v>0.3951294467382</v>
      </c>
      <c r="Z259" s="17">
        <v>0.14118580961672</v>
      </c>
      <c r="AA259" s="17">
        <v>7.7827023115414604E-2</v>
      </c>
      <c r="AB259" s="17">
        <v>0.164734662885021</v>
      </c>
      <c r="AC259" s="17">
        <v>2.6757328335139299E-2</v>
      </c>
      <c r="AD259" s="17">
        <v>0</v>
      </c>
      <c r="AE259" s="17"/>
      <c r="AF259" s="17">
        <v>7.6533156599771293E-2</v>
      </c>
      <c r="AG259" s="17">
        <v>0.170873595954491</v>
      </c>
      <c r="AH259" s="17">
        <v>0.19677349658158699</v>
      </c>
      <c r="AI259" s="17"/>
      <c r="AJ259" s="17">
        <v>8.8269800911122704E-3</v>
      </c>
      <c r="AK259" s="17">
        <v>0.32696335049317599</v>
      </c>
      <c r="AL259" s="17">
        <v>-0.15074121707796301</v>
      </c>
      <c r="AM259" s="17">
        <v>-3.9110478944535104E-3</v>
      </c>
      <c r="AN259" s="17">
        <v>0.135476855600173</v>
      </c>
    </row>
    <row r="260" spans="2:40" x14ac:dyDescent="0.25">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row>
    <row r="261" spans="2:40" x14ac:dyDescent="0.25">
      <c r="B261" s="6" t="s">
        <v>188</v>
      </c>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row>
    <row r="262" spans="2:40" x14ac:dyDescent="0.25">
      <c r="B262" s="24" t="s">
        <v>164</v>
      </c>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row>
    <row r="263" spans="2:40" x14ac:dyDescent="0.25">
      <c r="B263" t="s">
        <v>176</v>
      </c>
      <c r="C263" s="17">
        <v>0.12653664501835499</v>
      </c>
      <c r="D263" s="17">
        <v>0.153279262687081</v>
      </c>
      <c r="E263" s="17">
        <v>9.3867615563727899E-2</v>
      </c>
      <c r="F263" s="17"/>
      <c r="G263" s="17">
        <v>0.107318789302788</v>
      </c>
      <c r="H263" s="17">
        <v>0.186897565919766</v>
      </c>
      <c r="I263" s="17">
        <v>0.169622318963076</v>
      </c>
      <c r="J263" s="17">
        <v>8.3304265876063099E-2</v>
      </c>
      <c r="K263" s="17">
        <v>8.3648475143645207E-2</v>
      </c>
      <c r="L263" s="17">
        <v>7.0123550947427005E-2</v>
      </c>
      <c r="M263" s="17"/>
      <c r="N263" s="17">
        <v>0.122508446652485</v>
      </c>
      <c r="O263" s="17">
        <v>0.14066400219515501</v>
      </c>
      <c r="P263" s="17">
        <v>0.15914557568770399</v>
      </c>
      <c r="Q263" s="17">
        <v>9.37999844910858E-2</v>
      </c>
      <c r="R263" s="17"/>
      <c r="S263" s="17">
        <v>0.148442412904013</v>
      </c>
      <c r="T263" s="17">
        <v>0.186597429789463</v>
      </c>
      <c r="U263" s="17">
        <v>0.18018914407949799</v>
      </c>
      <c r="V263" s="17">
        <v>0.16379443177311701</v>
      </c>
      <c r="W263" s="17">
        <v>0</v>
      </c>
      <c r="X263" s="17">
        <v>3.3592173126137499E-2</v>
      </c>
      <c r="Y263" s="17">
        <v>0.23718023711435299</v>
      </c>
      <c r="Z263" s="17">
        <v>0</v>
      </c>
      <c r="AA263" s="17">
        <v>0.120831739853466</v>
      </c>
      <c r="AB263" s="17">
        <v>0.14273795528111299</v>
      </c>
      <c r="AC263" s="17">
        <v>5.3143447657868402E-2</v>
      </c>
      <c r="AD263" s="17">
        <v>0</v>
      </c>
      <c r="AE263" s="17"/>
      <c r="AF263" s="17">
        <v>0.111688252940016</v>
      </c>
      <c r="AG263" s="17">
        <v>0.101677946967295</v>
      </c>
      <c r="AH263" s="17">
        <v>0.243770952263337</v>
      </c>
      <c r="AI263" s="17"/>
      <c r="AJ263" s="17">
        <v>9.1479549400295998E-2</v>
      </c>
      <c r="AK263" s="17">
        <v>0.12848971031391301</v>
      </c>
      <c r="AL263" s="17">
        <v>0.17381410986085899</v>
      </c>
      <c r="AM263" s="17">
        <v>0.60014588140366099</v>
      </c>
      <c r="AN263" s="17">
        <v>0.114536211986137</v>
      </c>
    </row>
    <row r="264" spans="2:40" x14ac:dyDescent="0.25">
      <c r="B264" t="s">
        <v>177</v>
      </c>
      <c r="C264" s="17">
        <v>0.232006246561134</v>
      </c>
      <c r="D264" s="17">
        <v>0.27375008000038697</v>
      </c>
      <c r="E264" s="17">
        <v>0.18125183499290901</v>
      </c>
      <c r="F264" s="17"/>
      <c r="G264" s="17">
        <v>0.39492073755851997</v>
      </c>
      <c r="H264" s="17">
        <v>0.24215630286985901</v>
      </c>
      <c r="I264" s="17">
        <v>0.24019703666553799</v>
      </c>
      <c r="J264" s="17">
        <v>0.22273026621189401</v>
      </c>
      <c r="K264" s="17">
        <v>0.114702109178473</v>
      </c>
      <c r="L264" s="17">
        <v>9.4999219551334002E-2</v>
      </c>
      <c r="M264" s="17"/>
      <c r="N264" s="17">
        <v>0.28632125931289498</v>
      </c>
      <c r="O264" s="17">
        <v>0.256081235699195</v>
      </c>
      <c r="P264" s="17">
        <v>0.26561902381167102</v>
      </c>
      <c r="Q264" s="17">
        <v>0.15322927803450601</v>
      </c>
      <c r="R264" s="17"/>
      <c r="S264" s="17">
        <v>0.34074140474866699</v>
      </c>
      <c r="T264" s="17">
        <v>0.226467842170892</v>
      </c>
      <c r="U264" s="17">
        <v>0.32046474891951598</v>
      </c>
      <c r="V264" s="17">
        <v>0</v>
      </c>
      <c r="W264" s="17">
        <v>0.14653766252618899</v>
      </c>
      <c r="X264" s="17">
        <v>0.194078551790829</v>
      </c>
      <c r="Y264" s="17">
        <v>0.26728155702039302</v>
      </c>
      <c r="Z264" s="17">
        <v>0.35350509709671502</v>
      </c>
      <c r="AA264" s="17">
        <v>0.17674078403034099</v>
      </c>
      <c r="AB264" s="17">
        <v>0.15703516453633201</v>
      </c>
      <c r="AC264" s="17">
        <v>0.34010860792402198</v>
      </c>
      <c r="AD264" s="17">
        <v>0</v>
      </c>
      <c r="AE264" s="17"/>
      <c r="AF264" s="17">
        <v>0.21637344138357101</v>
      </c>
      <c r="AG264" s="17">
        <v>0.28381597615534299</v>
      </c>
      <c r="AH264" s="17">
        <v>0.11565152688628801</v>
      </c>
      <c r="AI264" s="17"/>
      <c r="AJ264" s="17">
        <v>0.20887013643693</v>
      </c>
      <c r="AK264" s="17">
        <v>0.31550256828319301</v>
      </c>
      <c r="AL264" s="17">
        <v>0.115282024523076</v>
      </c>
      <c r="AM264" s="17">
        <v>0</v>
      </c>
      <c r="AN264" s="17">
        <v>6.7958039194272901E-2</v>
      </c>
    </row>
    <row r="265" spans="2:40" x14ac:dyDescent="0.25">
      <c r="B265" t="s">
        <v>178</v>
      </c>
      <c r="C265" s="17">
        <v>0.28219356124786998</v>
      </c>
      <c r="D265" s="17">
        <v>0.25894313672890601</v>
      </c>
      <c r="E265" s="17">
        <v>0.31332849929866102</v>
      </c>
      <c r="F265" s="17"/>
      <c r="G265" s="17">
        <v>0.305672301939305</v>
      </c>
      <c r="H265" s="17">
        <v>0.32040413544457602</v>
      </c>
      <c r="I265" s="17">
        <v>0.29406039560077102</v>
      </c>
      <c r="J265" s="17">
        <v>0.15438423196794401</v>
      </c>
      <c r="K265" s="17">
        <v>0.36684044524538301</v>
      </c>
      <c r="L265" s="17">
        <v>0.224779620355927</v>
      </c>
      <c r="M265" s="17"/>
      <c r="N265" s="17">
        <v>0.29907774835124801</v>
      </c>
      <c r="O265" s="17">
        <v>0.256558533405426</v>
      </c>
      <c r="P265" s="17">
        <v>0.30675254653700301</v>
      </c>
      <c r="Q265" s="17">
        <v>0.26633435347901602</v>
      </c>
      <c r="R265" s="17"/>
      <c r="S265" s="17">
        <v>0.211416097130877</v>
      </c>
      <c r="T265" s="17">
        <v>0.21076369048718299</v>
      </c>
      <c r="U265" s="17">
        <v>0.17501976356075799</v>
      </c>
      <c r="V265" s="17">
        <v>0.37738407028341597</v>
      </c>
      <c r="W265" s="17">
        <v>0.53668417543673297</v>
      </c>
      <c r="X265" s="17">
        <v>0.39435743316028998</v>
      </c>
      <c r="Y265" s="17">
        <v>0.30786159159857701</v>
      </c>
      <c r="Z265" s="17">
        <v>0.20785625484026601</v>
      </c>
      <c r="AA265" s="17">
        <v>0.26049524022807802</v>
      </c>
      <c r="AB265" s="17">
        <v>0.37503213118449402</v>
      </c>
      <c r="AC265" s="17">
        <v>0.17786929119383699</v>
      </c>
      <c r="AD265" s="17">
        <v>0.41859984352268698</v>
      </c>
      <c r="AE265" s="17"/>
      <c r="AF265" s="17">
        <v>0.269088939703438</v>
      </c>
      <c r="AG265" s="17">
        <v>0.30066512622663699</v>
      </c>
      <c r="AH265" s="17">
        <v>0.241853440400774</v>
      </c>
      <c r="AI265" s="17"/>
      <c r="AJ265" s="17">
        <v>0.24933422527702501</v>
      </c>
      <c r="AK265" s="17">
        <v>0.24116415575929701</v>
      </c>
      <c r="AL265" s="17">
        <v>0.19367584939410001</v>
      </c>
      <c r="AM265" s="17">
        <v>0.19439980767120801</v>
      </c>
      <c r="AN265" s="17">
        <v>0.54102813105301395</v>
      </c>
    </row>
    <row r="266" spans="2:40" x14ac:dyDescent="0.25">
      <c r="B266" t="s">
        <v>179</v>
      </c>
      <c r="C266" s="17">
        <v>0.13657859152045099</v>
      </c>
      <c r="D266" s="17">
        <v>0.12573777183538701</v>
      </c>
      <c r="E266" s="17">
        <v>0.14416478281388401</v>
      </c>
      <c r="F266" s="17"/>
      <c r="G266" s="17">
        <v>8.7697981527311897E-2</v>
      </c>
      <c r="H266" s="17">
        <v>0.14345915766885201</v>
      </c>
      <c r="I266" s="17">
        <v>0.19339849206977999</v>
      </c>
      <c r="J266" s="17">
        <v>9.8671002577054495E-2</v>
      </c>
      <c r="K266" s="17">
        <v>0.14520061299859499</v>
      </c>
      <c r="L266" s="17">
        <v>0.15169623195568699</v>
      </c>
      <c r="M266" s="17"/>
      <c r="N266" s="17">
        <v>0.119440335666033</v>
      </c>
      <c r="O266" s="17">
        <v>0.154815906980727</v>
      </c>
      <c r="P266" s="17">
        <v>7.2715510477704401E-2</v>
      </c>
      <c r="Q266" s="17">
        <v>0.18944096314036499</v>
      </c>
      <c r="R266" s="17"/>
      <c r="S266" s="17">
        <v>0.16329206023516199</v>
      </c>
      <c r="T266" s="17">
        <v>0.126590838886422</v>
      </c>
      <c r="U266" s="17">
        <v>0.197998199770865</v>
      </c>
      <c r="V266" s="17">
        <v>0.20028034159244701</v>
      </c>
      <c r="W266" s="17">
        <v>0.19423837029686</v>
      </c>
      <c r="X266" s="17">
        <v>0.110044614911627</v>
      </c>
      <c r="Y266" s="17">
        <v>0.107445657994387</v>
      </c>
      <c r="Z266" s="17">
        <v>0.14976165122912599</v>
      </c>
      <c r="AA266" s="17">
        <v>0.114464533771862</v>
      </c>
      <c r="AB266" s="17">
        <v>9.0784054984238693E-2</v>
      </c>
      <c r="AC266" s="17">
        <v>8.5644867352614104E-2</v>
      </c>
      <c r="AD266" s="17">
        <v>0</v>
      </c>
      <c r="AE266" s="17"/>
      <c r="AF266" s="17">
        <v>0.12778404562774401</v>
      </c>
      <c r="AG266" s="17">
        <v>0.12892947789251899</v>
      </c>
      <c r="AH266" s="17">
        <v>0.21518328637665099</v>
      </c>
      <c r="AI266" s="17"/>
      <c r="AJ266" s="17">
        <v>0.14678556433887599</v>
      </c>
      <c r="AK266" s="17">
        <v>0.15823981707624499</v>
      </c>
      <c r="AL266" s="17">
        <v>0.123381004746467</v>
      </c>
      <c r="AM266" s="17">
        <v>0.205454310925131</v>
      </c>
      <c r="AN266" s="17">
        <v>0.110807549604376</v>
      </c>
    </row>
    <row r="267" spans="2:40" x14ac:dyDescent="0.25">
      <c r="B267" t="s">
        <v>180</v>
      </c>
      <c r="C267" s="17">
        <v>0.152953527404909</v>
      </c>
      <c r="D267" s="17">
        <v>0.11870481518640701</v>
      </c>
      <c r="E267" s="17">
        <v>0.19698632107893699</v>
      </c>
      <c r="F267" s="17"/>
      <c r="G267" s="17">
        <v>0.104390189672076</v>
      </c>
      <c r="H267" s="17">
        <v>6.6552647982823204E-2</v>
      </c>
      <c r="I267" s="17">
        <v>0.102721756700834</v>
      </c>
      <c r="J267" s="17">
        <v>0.279033889521831</v>
      </c>
      <c r="K267" s="17">
        <v>0.12978632071746601</v>
      </c>
      <c r="L267" s="17">
        <v>0.30758085928442103</v>
      </c>
      <c r="M267" s="17"/>
      <c r="N267" s="17">
        <v>9.8280741897000701E-2</v>
      </c>
      <c r="O267" s="17">
        <v>0.15668711507133401</v>
      </c>
      <c r="P267" s="17">
        <v>9.9667152518616894E-2</v>
      </c>
      <c r="Q267" s="17">
        <v>0.23115899330723599</v>
      </c>
      <c r="R267" s="17"/>
      <c r="S267" s="17">
        <v>0.11307930088278501</v>
      </c>
      <c r="T267" s="17">
        <v>0.122837628582772</v>
      </c>
      <c r="U267" s="17">
        <v>0.12632814366936301</v>
      </c>
      <c r="V267" s="17">
        <v>0.15672697341581701</v>
      </c>
      <c r="W267" s="17">
        <v>0.12253979174021799</v>
      </c>
      <c r="X267" s="17">
        <v>0.15706848647291699</v>
      </c>
      <c r="Y267" s="17">
        <v>4.4863695656238899E-2</v>
      </c>
      <c r="Z267" s="17">
        <v>0.28887699683389401</v>
      </c>
      <c r="AA267" s="17">
        <v>0.27059939228395602</v>
      </c>
      <c r="AB267" s="17">
        <v>0.193698420290599</v>
      </c>
      <c r="AC267" s="17">
        <v>0.17477585806941701</v>
      </c>
      <c r="AD267" s="17">
        <v>0</v>
      </c>
      <c r="AE267" s="17"/>
      <c r="AF267" s="17">
        <v>0.18417379471899101</v>
      </c>
      <c r="AG267" s="17">
        <v>0.134481293798281</v>
      </c>
      <c r="AH267" s="17">
        <v>0.110229840471565</v>
      </c>
      <c r="AI267" s="17"/>
      <c r="AJ267" s="17">
        <v>0.20539044078750399</v>
      </c>
      <c r="AK267" s="17">
        <v>0.102862336899428</v>
      </c>
      <c r="AL267" s="17">
        <v>0.35481474603907798</v>
      </c>
      <c r="AM267" s="17">
        <v>0</v>
      </c>
      <c r="AN267" s="17">
        <v>7.4750199358834896E-2</v>
      </c>
    </row>
    <row r="268" spans="2:40" x14ac:dyDescent="0.25">
      <c r="B268" t="s">
        <v>122</v>
      </c>
      <c r="C268" s="17">
        <v>6.9731428247280902E-2</v>
      </c>
      <c r="D268" s="17">
        <v>6.9584933561832402E-2</v>
      </c>
      <c r="E268" s="17">
        <v>7.0400946251881397E-2</v>
      </c>
      <c r="F268" s="17"/>
      <c r="G268" s="17">
        <v>0</v>
      </c>
      <c r="H268" s="17">
        <v>4.0530190114123503E-2</v>
      </c>
      <c r="I268" s="17">
        <v>0</v>
      </c>
      <c r="J268" s="17">
        <v>0.16187634384521299</v>
      </c>
      <c r="K268" s="17">
        <v>0.15982203671643799</v>
      </c>
      <c r="L268" s="17">
        <v>0.15082051790520401</v>
      </c>
      <c r="M268" s="17"/>
      <c r="N268" s="17">
        <v>7.4371468120337597E-2</v>
      </c>
      <c r="O268" s="17">
        <v>3.5193206648163597E-2</v>
      </c>
      <c r="P268" s="17">
        <v>9.6100190967300506E-2</v>
      </c>
      <c r="Q268" s="17">
        <v>6.6036427547790905E-2</v>
      </c>
      <c r="R268" s="17"/>
      <c r="S268" s="17">
        <v>2.3028724098496E-2</v>
      </c>
      <c r="T268" s="17">
        <v>0.126742570083268</v>
      </c>
      <c r="U268" s="17">
        <v>0</v>
      </c>
      <c r="V268" s="17">
        <v>0.101814182935203</v>
      </c>
      <c r="W268" s="17">
        <v>0</v>
      </c>
      <c r="X268" s="17">
        <v>0.1108587405382</v>
      </c>
      <c r="Y268" s="17">
        <v>3.5367260616051201E-2</v>
      </c>
      <c r="Z268" s="17">
        <v>0</v>
      </c>
      <c r="AA268" s="17">
        <v>5.6868309832296599E-2</v>
      </c>
      <c r="AB268" s="17">
        <v>4.0712273723223003E-2</v>
      </c>
      <c r="AC268" s="17">
        <v>0.168457927802242</v>
      </c>
      <c r="AD268" s="17">
        <v>0.58140015647731302</v>
      </c>
      <c r="AE268" s="17"/>
      <c r="AF268" s="17">
        <v>9.0891525626239894E-2</v>
      </c>
      <c r="AG268" s="17">
        <v>5.0430178959924299E-2</v>
      </c>
      <c r="AH268" s="17">
        <v>7.3310953601384496E-2</v>
      </c>
      <c r="AI268" s="17"/>
      <c r="AJ268" s="17">
        <v>9.8140083759369598E-2</v>
      </c>
      <c r="AK268" s="17">
        <v>5.37414116679239E-2</v>
      </c>
      <c r="AL268" s="17">
        <v>3.9032265436420001E-2</v>
      </c>
      <c r="AM268" s="17">
        <v>0</v>
      </c>
      <c r="AN268" s="17">
        <v>9.0919868803366097E-2</v>
      </c>
    </row>
    <row r="269" spans="2:40" x14ac:dyDescent="0.25">
      <c r="B269" t="s">
        <v>181</v>
      </c>
      <c r="C269" s="17">
        <v>0.35854289157948899</v>
      </c>
      <c r="D269" s="17">
        <v>0.42702934268746801</v>
      </c>
      <c r="E269" s="17">
        <v>0.275119450556637</v>
      </c>
      <c r="F269" s="17"/>
      <c r="G269" s="17">
        <v>0.50223952686130802</v>
      </c>
      <c r="H269" s="17">
        <v>0.42905386878962498</v>
      </c>
      <c r="I269" s="17">
        <v>0.40981935562861499</v>
      </c>
      <c r="J269" s="17">
        <v>0.306034532087957</v>
      </c>
      <c r="K269" s="17">
        <v>0.198350584322118</v>
      </c>
      <c r="L269" s="17">
        <v>0.16512277049876101</v>
      </c>
      <c r="M269" s="17"/>
      <c r="N269" s="17">
        <v>0.40882970596538099</v>
      </c>
      <c r="O269" s="17">
        <v>0.39674523789435001</v>
      </c>
      <c r="P269" s="17">
        <v>0.42476459949937501</v>
      </c>
      <c r="Q269" s="17">
        <v>0.24702926252559201</v>
      </c>
      <c r="R269" s="17"/>
      <c r="S269" s="17">
        <v>0.48918381765267999</v>
      </c>
      <c r="T269" s="17">
        <v>0.41306527196035497</v>
      </c>
      <c r="U269" s="17">
        <v>0.50065389299901397</v>
      </c>
      <c r="V269" s="17">
        <v>0.16379443177311701</v>
      </c>
      <c r="W269" s="17">
        <v>0.14653766252618899</v>
      </c>
      <c r="X269" s="17">
        <v>0.22767072491696599</v>
      </c>
      <c r="Y269" s="17">
        <v>0.50446179413474601</v>
      </c>
      <c r="Z269" s="17">
        <v>0.35350509709671502</v>
      </c>
      <c r="AA269" s="17">
        <v>0.297572523883808</v>
      </c>
      <c r="AB269" s="17">
        <v>0.29977311981744498</v>
      </c>
      <c r="AC269" s="17">
        <v>0.39325205558189003</v>
      </c>
      <c r="AD269" s="17">
        <v>0</v>
      </c>
      <c r="AE269" s="17"/>
      <c r="AF269" s="17">
        <v>0.32806169432358701</v>
      </c>
      <c r="AG269" s="17">
        <v>0.38549392312263803</v>
      </c>
      <c r="AH269" s="17">
        <v>0.359422479149625</v>
      </c>
      <c r="AI269" s="17"/>
      <c r="AJ269" s="17">
        <v>0.30034968583722599</v>
      </c>
      <c r="AK269" s="17">
        <v>0.44399227859710599</v>
      </c>
      <c r="AL269" s="17">
        <v>0.289096134383935</v>
      </c>
      <c r="AM269" s="17">
        <v>0.60014588140366099</v>
      </c>
      <c r="AN269" s="17">
        <v>0.18249425118040899</v>
      </c>
    </row>
    <row r="270" spans="2:40" x14ac:dyDescent="0.25">
      <c r="B270" t="s">
        <v>182</v>
      </c>
      <c r="C270" s="17">
        <v>0.28953211892536002</v>
      </c>
      <c r="D270" s="17">
        <v>0.244442587021794</v>
      </c>
      <c r="E270" s="17">
        <v>0.34115110389282</v>
      </c>
      <c r="F270" s="17"/>
      <c r="G270" s="17">
        <v>0.19208817119938701</v>
      </c>
      <c r="H270" s="17">
        <v>0.21001180565167499</v>
      </c>
      <c r="I270" s="17">
        <v>0.29612024877061399</v>
      </c>
      <c r="J270" s="17">
        <v>0.37770489209888602</v>
      </c>
      <c r="K270" s="17">
        <v>0.27498693371606098</v>
      </c>
      <c r="L270" s="17">
        <v>0.45927709124010802</v>
      </c>
      <c r="M270" s="17"/>
      <c r="N270" s="17">
        <v>0.21772107756303399</v>
      </c>
      <c r="O270" s="17">
        <v>0.31150302205205999</v>
      </c>
      <c r="P270" s="17">
        <v>0.17238266299632099</v>
      </c>
      <c r="Q270" s="17">
        <v>0.42059995644760101</v>
      </c>
      <c r="R270" s="17"/>
      <c r="S270" s="17">
        <v>0.27637136111794702</v>
      </c>
      <c r="T270" s="17">
        <v>0.249428467469194</v>
      </c>
      <c r="U270" s="17">
        <v>0.32432634344022798</v>
      </c>
      <c r="V270" s="17">
        <v>0.35700731500826399</v>
      </c>
      <c r="W270" s="17">
        <v>0.31677816203707698</v>
      </c>
      <c r="X270" s="17">
        <v>0.26711310138454403</v>
      </c>
      <c r="Y270" s="17">
        <v>0.15230935365062601</v>
      </c>
      <c r="Z270" s="17">
        <v>0.43863864806302</v>
      </c>
      <c r="AA270" s="17">
        <v>0.38506392605581802</v>
      </c>
      <c r="AB270" s="17">
        <v>0.284482475274838</v>
      </c>
      <c r="AC270" s="17">
        <v>0.26042072542203099</v>
      </c>
      <c r="AD270" s="17">
        <v>0</v>
      </c>
      <c r="AE270" s="17"/>
      <c r="AF270" s="17">
        <v>0.31195784034673502</v>
      </c>
      <c r="AG270" s="17">
        <v>0.26341077169080002</v>
      </c>
      <c r="AH270" s="17">
        <v>0.32541312684821599</v>
      </c>
      <c r="AI270" s="17"/>
      <c r="AJ270" s="17">
        <v>0.35217600512637998</v>
      </c>
      <c r="AK270" s="17">
        <v>0.26110215397567299</v>
      </c>
      <c r="AL270" s="17">
        <v>0.47819575078554499</v>
      </c>
      <c r="AM270" s="17">
        <v>0.205454310925131</v>
      </c>
      <c r="AN270" s="17">
        <v>0.18555774896321101</v>
      </c>
    </row>
    <row r="271" spans="2:40" x14ac:dyDescent="0.25">
      <c r="B271" t="s">
        <v>106</v>
      </c>
      <c r="C271" s="17">
        <v>6.9010772654128597E-2</v>
      </c>
      <c r="D271" s="17">
        <v>0.18258675566567401</v>
      </c>
      <c r="E271" s="17">
        <v>-6.6031653336183299E-2</v>
      </c>
      <c r="F271" s="17"/>
      <c r="G271" s="17">
        <v>0.31015135566191998</v>
      </c>
      <c r="H271" s="17">
        <v>0.21904206313794999</v>
      </c>
      <c r="I271" s="17">
        <v>0.113699106858</v>
      </c>
      <c r="J271" s="17">
        <v>-7.1670360010928399E-2</v>
      </c>
      <c r="K271" s="17">
        <v>-7.6636349393942496E-2</v>
      </c>
      <c r="L271" s="17">
        <v>-0.29415432074134701</v>
      </c>
      <c r="M271" s="17"/>
      <c r="N271" s="17">
        <v>0.19110862840234699</v>
      </c>
      <c r="O271" s="17">
        <v>8.5242215842289901E-2</v>
      </c>
      <c r="P271" s="17">
        <v>0.25238193650305402</v>
      </c>
      <c r="Q271" s="17">
        <v>-0.173570693922009</v>
      </c>
      <c r="R271" s="17"/>
      <c r="S271" s="17">
        <v>0.21281245653473399</v>
      </c>
      <c r="T271" s="17">
        <v>0.163636804491161</v>
      </c>
      <c r="U271" s="17">
        <v>0.17632754955878599</v>
      </c>
      <c r="V271" s="17">
        <v>-0.19321288323514699</v>
      </c>
      <c r="W271" s="17">
        <v>-0.17024049951088799</v>
      </c>
      <c r="X271" s="17">
        <v>-3.9442376467577499E-2</v>
      </c>
      <c r="Y271" s="17">
        <v>0.35215244048411998</v>
      </c>
      <c r="Z271" s="17">
        <v>-8.5133550966304705E-2</v>
      </c>
      <c r="AA271" s="17">
        <v>-8.7491402172010194E-2</v>
      </c>
      <c r="AB271" s="17">
        <v>1.52906445426072E-2</v>
      </c>
      <c r="AC271" s="17">
        <v>0.13283133015985901</v>
      </c>
      <c r="AD271" s="17">
        <v>0</v>
      </c>
      <c r="AE271" s="17"/>
      <c r="AF271" s="17">
        <v>1.6103853976851702E-2</v>
      </c>
      <c r="AG271" s="17">
        <v>0.122083151431838</v>
      </c>
      <c r="AH271" s="17">
        <v>3.4009352301409203E-2</v>
      </c>
      <c r="AI271" s="17"/>
      <c r="AJ271" s="17">
        <v>-5.1826319289154203E-2</v>
      </c>
      <c r="AK271" s="17">
        <v>0.182890124621433</v>
      </c>
      <c r="AL271" s="17">
        <v>-0.18909961640160999</v>
      </c>
      <c r="AM271" s="17">
        <v>0.39469157047852899</v>
      </c>
      <c r="AN271" s="17">
        <v>-3.06349778280146E-3</v>
      </c>
    </row>
    <row r="272" spans="2:40" x14ac:dyDescent="0.25">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row>
    <row r="273" spans="2:40" x14ac:dyDescent="0.25">
      <c r="B273" s="6" t="s">
        <v>194</v>
      </c>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row>
    <row r="274" spans="2:40" x14ac:dyDescent="0.25">
      <c r="B274" s="24" t="s">
        <v>164</v>
      </c>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row>
    <row r="275" spans="2:40" x14ac:dyDescent="0.25">
      <c r="B275" t="s">
        <v>189</v>
      </c>
      <c r="C275" s="17">
        <v>4.6367454459588897E-2</v>
      </c>
      <c r="D275" s="17">
        <v>5.4514193806626601E-2</v>
      </c>
      <c r="E275" s="17">
        <v>3.6320325541024899E-2</v>
      </c>
      <c r="F275" s="17"/>
      <c r="G275" s="17">
        <v>1.82972459142531E-2</v>
      </c>
      <c r="H275" s="17">
        <v>7.3917715687296701E-2</v>
      </c>
      <c r="I275" s="17">
        <v>7.2097129229140605E-2</v>
      </c>
      <c r="J275" s="17">
        <v>7.6107289112806301E-2</v>
      </c>
      <c r="K275" s="17">
        <v>0</v>
      </c>
      <c r="L275" s="17">
        <v>2.16018987407985E-2</v>
      </c>
      <c r="M275" s="17"/>
      <c r="N275" s="17">
        <v>6.9356745956064197E-2</v>
      </c>
      <c r="O275" s="17">
        <v>3.7540429512598998E-2</v>
      </c>
      <c r="P275" s="17">
        <v>1.6059247367012499E-2</v>
      </c>
      <c r="Q275" s="17">
        <v>6.2539765871142294E-2</v>
      </c>
      <c r="R275" s="17"/>
      <c r="S275" s="17">
        <v>7.3246340094250004E-2</v>
      </c>
      <c r="T275" s="17">
        <v>3.0655078509447601E-2</v>
      </c>
      <c r="U275" s="17">
        <v>0.108063918183573</v>
      </c>
      <c r="V275" s="17">
        <v>5.3555345319791697E-2</v>
      </c>
      <c r="W275" s="17">
        <v>0</v>
      </c>
      <c r="X275" s="17">
        <v>4.5029531329209102E-2</v>
      </c>
      <c r="Y275" s="17">
        <v>0</v>
      </c>
      <c r="Z275" s="17">
        <v>0</v>
      </c>
      <c r="AA275" s="17">
        <v>6.3454216078369E-2</v>
      </c>
      <c r="AB275" s="17">
        <v>0</v>
      </c>
      <c r="AC275" s="17">
        <v>0.108159550363759</v>
      </c>
      <c r="AD275" s="17">
        <v>0</v>
      </c>
      <c r="AE275" s="17"/>
      <c r="AF275" s="17">
        <v>3.5415822270642897E-2</v>
      </c>
      <c r="AG275" s="17">
        <v>5.0356580270835199E-2</v>
      </c>
      <c r="AH275" s="17">
        <v>5.8646811102119098E-2</v>
      </c>
      <c r="AI275" s="17"/>
      <c r="AJ275" s="17">
        <v>5.8573393922449202E-2</v>
      </c>
      <c r="AK275" s="17">
        <v>2.14127194493746E-2</v>
      </c>
      <c r="AL275" s="17">
        <v>3.55079148438186E-2</v>
      </c>
      <c r="AM275" s="17">
        <v>0</v>
      </c>
      <c r="AN275" s="17">
        <v>3.5780089447962897E-2</v>
      </c>
    </row>
    <row r="276" spans="2:40" x14ac:dyDescent="0.25">
      <c r="B276" t="s">
        <v>190</v>
      </c>
      <c r="C276" s="17">
        <v>0.20174428751917001</v>
      </c>
      <c r="D276" s="17">
        <v>0.26622991023868903</v>
      </c>
      <c r="E276" s="17">
        <v>0.120973789808748</v>
      </c>
      <c r="F276" s="17"/>
      <c r="G276" s="17">
        <v>0.31171084675935201</v>
      </c>
      <c r="H276" s="17">
        <v>0.27964904879427699</v>
      </c>
      <c r="I276" s="17">
        <v>0.22370824001290199</v>
      </c>
      <c r="J276" s="17">
        <v>9.1371513497342502E-2</v>
      </c>
      <c r="K276" s="17">
        <v>4.0635558221233999E-2</v>
      </c>
      <c r="L276" s="17">
        <v>7.6248196191734396E-2</v>
      </c>
      <c r="M276" s="17"/>
      <c r="N276" s="17">
        <v>0.26048753253464901</v>
      </c>
      <c r="O276" s="17">
        <v>0.109771313525845</v>
      </c>
      <c r="P276" s="17">
        <v>0.31977523835829202</v>
      </c>
      <c r="Q276" s="17">
        <v>0.12667679856391501</v>
      </c>
      <c r="R276" s="17"/>
      <c r="S276" s="17">
        <v>0.34945417110123</v>
      </c>
      <c r="T276" s="17">
        <v>0.236477949252654</v>
      </c>
      <c r="U276" s="17">
        <v>5.9185747726990402E-2</v>
      </c>
      <c r="V276" s="17">
        <v>5.1577099080345898E-2</v>
      </c>
      <c r="W276" s="17">
        <v>0.30652289767431401</v>
      </c>
      <c r="X276" s="17">
        <v>0.25783338223359897</v>
      </c>
      <c r="Y276" s="17">
        <v>0.134310191670719</v>
      </c>
      <c r="Z276" s="17">
        <v>0.207105510112671</v>
      </c>
      <c r="AA276" s="17">
        <v>0.172874810314114</v>
      </c>
      <c r="AB276" s="17">
        <v>0.11390907427959999</v>
      </c>
      <c r="AC276" s="17">
        <v>0.15419788590636499</v>
      </c>
      <c r="AD276" s="17">
        <v>0.41859984352268698</v>
      </c>
      <c r="AE276" s="17"/>
      <c r="AF276" s="17">
        <v>0.175806748127907</v>
      </c>
      <c r="AG276" s="17">
        <v>0.27397489637514699</v>
      </c>
      <c r="AH276" s="17">
        <v>0.13492290142129101</v>
      </c>
      <c r="AI276" s="17"/>
      <c r="AJ276" s="17">
        <v>0.22051966839228701</v>
      </c>
      <c r="AK276" s="17">
        <v>0.22968037685401099</v>
      </c>
      <c r="AL276" s="17">
        <v>0.16263501063199401</v>
      </c>
      <c r="AM276" s="17">
        <v>0.59915542778283104</v>
      </c>
      <c r="AN276" s="17">
        <v>8.3610857803355004E-2</v>
      </c>
    </row>
    <row r="277" spans="2:40" x14ac:dyDescent="0.25">
      <c r="B277" t="s">
        <v>191</v>
      </c>
      <c r="C277" s="17">
        <v>0.32333551771819202</v>
      </c>
      <c r="D277" s="17">
        <v>0.33527383058426002</v>
      </c>
      <c r="E277" s="17">
        <v>0.30301545844288602</v>
      </c>
      <c r="F277" s="17"/>
      <c r="G277" s="17">
        <v>0.34814354873601</v>
      </c>
      <c r="H277" s="17">
        <v>0.27473506263643499</v>
      </c>
      <c r="I277" s="17">
        <v>0.30919242147484799</v>
      </c>
      <c r="J277" s="17">
        <v>0.22485312838708801</v>
      </c>
      <c r="K277" s="17">
        <v>0.348633451748665</v>
      </c>
      <c r="L277" s="17">
        <v>0.419379925708875</v>
      </c>
      <c r="M277" s="17"/>
      <c r="N277" s="17">
        <v>0.208514308524928</v>
      </c>
      <c r="O277" s="17">
        <v>0.42245293182513799</v>
      </c>
      <c r="P277" s="17">
        <v>0.25445721643626101</v>
      </c>
      <c r="Q277" s="17">
        <v>0.38838677714254599</v>
      </c>
      <c r="R277" s="17"/>
      <c r="S277" s="17">
        <v>0.33794933580877901</v>
      </c>
      <c r="T277" s="17">
        <v>0.26806723638695501</v>
      </c>
      <c r="U277" s="17">
        <v>0.37275915504382001</v>
      </c>
      <c r="V277" s="17">
        <v>0.41242338666985101</v>
      </c>
      <c r="W277" s="17">
        <v>0.32812443814008901</v>
      </c>
      <c r="X277" s="17">
        <v>0.28025851080859798</v>
      </c>
      <c r="Y277" s="17">
        <v>0.277055206776951</v>
      </c>
      <c r="Z277" s="17">
        <v>6.5129084864290906E-2</v>
      </c>
      <c r="AA277" s="17">
        <v>0.32192969161726098</v>
      </c>
      <c r="AB277" s="17">
        <v>0.56691545307343505</v>
      </c>
      <c r="AC277" s="17">
        <v>0.27262220379295998</v>
      </c>
      <c r="AD277" s="17">
        <v>0.58140015647731302</v>
      </c>
      <c r="AE277" s="17"/>
      <c r="AF277" s="17">
        <v>0.33248433305087</v>
      </c>
      <c r="AG277" s="17">
        <v>0.31344752986615099</v>
      </c>
      <c r="AH277" s="17">
        <v>0.237483840616833</v>
      </c>
      <c r="AI277" s="17"/>
      <c r="AJ277" s="17">
        <v>0.34322340229992598</v>
      </c>
      <c r="AK277" s="17">
        <v>0.28456457376234101</v>
      </c>
      <c r="AL277" s="17">
        <v>0.49853020755618099</v>
      </c>
      <c r="AM277" s="17">
        <v>0.207628634631148</v>
      </c>
      <c r="AN277" s="17">
        <v>0.32980146602785798</v>
      </c>
    </row>
    <row r="278" spans="2:40" x14ac:dyDescent="0.25">
      <c r="B278" t="s">
        <v>192</v>
      </c>
      <c r="C278" s="17">
        <v>0.19139312218726001</v>
      </c>
      <c r="D278" s="17">
        <v>0.179380269504335</v>
      </c>
      <c r="E278" s="17">
        <v>0.20816074155332201</v>
      </c>
      <c r="F278" s="17"/>
      <c r="G278" s="17">
        <v>0.220707261745793</v>
      </c>
      <c r="H278" s="17">
        <v>0.247245661977784</v>
      </c>
      <c r="I278" s="17">
        <v>0.225065072614517</v>
      </c>
      <c r="J278" s="17">
        <v>0.176101785239904</v>
      </c>
      <c r="K278" s="17">
        <v>0.16007206026248599</v>
      </c>
      <c r="L278" s="17">
        <v>7.2760850200197902E-2</v>
      </c>
      <c r="M278" s="17"/>
      <c r="N278" s="17">
        <v>0.29381791523710399</v>
      </c>
      <c r="O278" s="17">
        <v>0.20825451922088101</v>
      </c>
      <c r="P278" s="17">
        <v>0.11057957450950499</v>
      </c>
      <c r="Q278" s="17">
        <v>0.18340007910499401</v>
      </c>
      <c r="R278" s="17"/>
      <c r="S278" s="17">
        <v>9.5663116556987296E-2</v>
      </c>
      <c r="T278" s="17">
        <v>0.24377633535731</v>
      </c>
      <c r="U278" s="17">
        <v>0.101633169498397</v>
      </c>
      <c r="V278" s="17">
        <v>0.186197490186816</v>
      </c>
      <c r="W278" s="17">
        <v>0.22739210681324501</v>
      </c>
      <c r="X278" s="17">
        <v>0.17002816704266799</v>
      </c>
      <c r="Y278" s="17">
        <v>0.22526133864011399</v>
      </c>
      <c r="Z278" s="17">
        <v>0.447656954569571</v>
      </c>
      <c r="AA278" s="17">
        <v>0.19700544105228501</v>
      </c>
      <c r="AB278" s="17">
        <v>0.141351737937952</v>
      </c>
      <c r="AC278" s="17">
        <v>0.225921273341777</v>
      </c>
      <c r="AD278" s="17">
        <v>0</v>
      </c>
      <c r="AE278" s="17"/>
      <c r="AF278" s="17">
        <v>0.17442533928698101</v>
      </c>
      <c r="AG278" s="17">
        <v>0.16156525763937499</v>
      </c>
      <c r="AH278" s="17">
        <v>0.29665384065855199</v>
      </c>
      <c r="AI278" s="17"/>
      <c r="AJ278" s="17">
        <v>0.15159499864579001</v>
      </c>
      <c r="AK278" s="17">
        <v>0.20117217290543499</v>
      </c>
      <c r="AL278" s="17">
        <v>8.2823644362058593E-2</v>
      </c>
      <c r="AM278" s="17">
        <v>0</v>
      </c>
      <c r="AN278" s="17">
        <v>0.32788465852264898</v>
      </c>
    </row>
    <row r="279" spans="2:40" x14ac:dyDescent="0.25">
      <c r="B279" t="s">
        <v>193</v>
      </c>
      <c r="C279" s="17">
        <v>0.15365934091653399</v>
      </c>
      <c r="D279" s="17">
        <v>0.10834395171158399</v>
      </c>
      <c r="E279" s="17">
        <v>0.21263905338113401</v>
      </c>
      <c r="F279" s="17"/>
      <c r="G279" s="17">
        <v>0.10114109684459099</v>
      </c>
      <c r="H279" s="17">
        <v>0.111120777495129</v>
      </c>
      <c r="I279" s="17">
        <v>0.11099734922854999</v>
      </c>
      <c r="J279" s="17">
        <v>0.32305521430747702</v>
      </c>
      <c r="K279" s="17">
        <v>0.189632351782722</v>
      </c>
      <c r="L279" s="17">
        <v>0.20087711654468099</v>
      </c>
      <c r="M279" s="17"/>
      <c r="N279" s="17">
        <v>0.13086669983251101</v>
      </c>
      <c r="O279" s="17">
        <v>0.153753215919161</v>
      </c>
      <c r="P279" s="17">
        <v>0.18580336236998601</v>
      </c>
      <c r="Q279" s="17">
        <v>0.14138794073951699</v>
      </c>
      <c r="R279" s="17"/>
      <c r="S279" s="17">
        <v>9.8022676163837905E-2</v>
      </c>
      <c r="T279" s="17">
        <v>7.7392703508019203E-2</v>
      </c>
      <c r="U279" s="17">
        <v>0.25254019244311199</v>
      </c>
      <c r="V279" s="17">
        <v>0.18280574818266801</v>
      </c>
      <c r="W279" s="17">
        <v>0.13796055737235199</v>
      </c>
      <c r="X279" s="17">
        <v>0.16247006972508199</v>
      </c>
      <c r="Y279" s="17">
        <v>0.28947145071624097</v>
      </c>
      <c r="Z279" s="17">
        <v>0.21406282242476299</v>
      </c>
      <c r="AA279" s="17">
        <v>0.15493668902711699</v>
      </c>
      <c r="AB279" s="17">
        <v>4.4780196970634401E-2</v>
      </c>
      <c r="AC279" s="17">
        <v>0.19759327571830801</v>
      </c>
      <c r="AD279" s="17">
        <v>0</v>
      </c>
      <c r="AE279" s="17"/>
      <c r="AF279" s="17">
        <v>0.159037467306166</v>
      </c>
      <c r="AG279" s="17">
        <v>0.154980202983973</v>
      </c>
      <c r="AH279" s="17">
        <v>0.18369197523754099</v>
      </c>
      <c r="AI279" s="17"/>
      <c r="AJ279" s="17">
        <v>9.6294104401150701E-2</v>
      </c>
      <c r="AK279" s="17">
        <v>0.21268377598800201</v>
      </c>
      <c r="AL279" s="17">
        <v>0.22050322260594701</v>
      </c>
      <c r="AM279" s="17">
        <v>0.19321593758602201</v>
      </c>
      <c r="AN279" s="17">
        <v>0.156245921252227</v>
      </c>
    </row>
    <row r="280" spans="2:40" x14ac:dyDescent="0.25">
      <c r="B280" t="s">
        <v>122</v>
      </c>
      <c r="C280" s="17">
        <v>8.3500277199255096E-2</v>
      </c>
      <c r="D280" s="17">
        <v>5.6257844154505798E-2</v>
      </c>
      <c r="E280" s="17">
        <v>0.118890631272885</v>
      </c>
      <c r="F280" s="17"/>
      <c r="G280" s="17">
        <v>0</v>
      </c>
      <c r="H280" s="17">
        <v>1.3331733409078299E-2</v>
      </c>
      <c r="I280" s="17">
        <v>5.89397874400426E-2</v>
      </c>
      <c r="J280" s="17">
        <v>0.108511069455382</v>
      </c>
      <c r="K280" s="17">
        <v>0.26102657798489198</v>
      </c>
      <c r="L280" s="17">
        <v>0.209132012613714</v>
      </c>
      <c r="M280" s="17"/>
      <c r="N280" s="17">
        <v>3.6956797914744099E-2</v>
      </c>
      <c r="O280" s="17">
        <v>6.8227589996376195E-2</v>
      </c>
      <c r="P280" s="17">
        <v>0.11332536095894299</v>
      </c>
      <c r="Q280" s="17">
        <v>9.7608638577886694E-2</v>
      </c>
      <c r="R280" s="17"/>
      <c r="S280" s="17">
        <v>4.56643602749158E-2</v>
      </c>
      <c r="T280" s="17">
        <v>0.14363069698561401</v>
      </c>
      <c r="U280" s="17">
        <v>0.105817817104107</v>
      </c>
      <c r="V280" s="17">
        <v>0.11344093056052799</v>
      </c>
      <c r="W280" s="17">
        <v>0</v>
      </c>
      <c r="X280" s="17">
        <v>8.4380338860844104E-2</v>
      </c>
      <c r="Y280" s="17">
        <v>7.3901812195974803E-2</v>
      </c>
      <c r="Z280" s="17">
        <v>6.6045628028703299E-2</v>
      </c>
      <c r="AA280" s="17">
        <v>8.9799151910852998E-2</v>
      </c>
      <c r="AB280" s="17">
        <v>0.13304353773837899</v>
      </c>
      <c r="AC280" s="17">
        <v>4.1505810876829599E-2</v>
      </c>
      <c r="AD280" s="17">
        <v>0</v>
      </c>
      <c r="AE280" s="17"/>
      <c r="AF280" s="17">
        <v>0.122830289957432</v>
      </c>
      <c r="AG280" s="17">
        <v>4.5675532864517997E-2</v>
      </c>
      <c r="AH280" s="17">
        <v>8.8600630963663093E-2</v>
      </c>
      <c r="AI280" s="17"/>
      <c r="AJ280" s="17">
        <v>0.12979443233839699</v>
      </c>
      <c r="AK280" s="17">
        <v>5.0486381040835998E-2</v>
      </c>
      <c r="AL280" s="17">
        <v>0</v>
      </c>
      <c r="AM280" s="17">
        <v>0</v>
      </c>
      <c r="AN280" s="17">
        <v>6.6677006945948095E-2</v>
      </c>
    </row>
    <row r="281" spans="2:40" x14ac:dyDescent="0.25">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row>
    <row r="282" spans="2:40" x14ac:dyDescent="0.25">
      <c r="B282" s="6" t="s">
        <v>197</v>
      </c>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row>
    <row r="283" spans="2:40" x14ac:dyDescent="0.25">
      <c r="B283" s="24" t="s">
        <v>66</v>
      </c>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row>
    <row r="284" spans="2:40" x14ac:dyDescent="0.25">
      <c r="B284" t="s">
        <v>134</v>
      </c>
      <c r="C284" s="17">
        <v>0.24916097546127999</v>
      </c>
      <c r="D284" s="17">
        <v>0.228154043594999</v>
      </c>
      <c r="E284" s="17">
        <v>0.26713407076108903</v>
      </c>
      <c r="F284" s="17"/>
      <c r="G284" s="17">
        <v>0.44787105099730601</v>
      </c>
      <c r="H284" s="17">
        <v>0.351263829992711</v>
      </c>
      <c r="I284" s="17">
        <v>0.30775202499930998</v>
      </c>
      <c r="J284" s="17">
        <v>0.201331427596351</v>
      </c>
      <c r="K284" s="17">
        <v>0.15390236746555999</v>
      </c>
      <c r="L284" s="17">
        <v>8.8833473795857903E-2</v>
      </c>
      <c r="M284" s="17"/>
      <c r="N284" s="17">
        <v>0.17137255508336299</v>
      </c>
      <c r="O284" s="17">
        <v>0.227821866915808</v>
      </c>
      <c r="P284" s="17">
        <v>0.27786414573795698</v>
      </c>
      <c r="Q284" s="17">
        <v>0.331499127589163</v>
      </c>
      <c r="R284" s="17"/>
      <c r="S284" s="17">
        <v>0.276032944956418</v>
      </c>
      <c r="T284" s="17">
        <v>0.259088127931423</v>
      </c>
      <c r="U284" s="17">
        <v>0.19846609673799201</v>
      </c>
      <c r="V284" s="17">
        <v>0.239477069993905</v>
      </c>
      <c r="W284" s="17">
        <v>0.23374135247632699</v>
      </c>
      <c r="X284" s="17">
        <v>0.27896430614460799</v>
      </c>
      <c r="Y284" s="17">
        <v>0.22219505074618401</v>
      </c>
      <c r="Z284" s="17">
        <v>0.30242454637619598</v>
      </c>
      <c r="AA284" s="17">
        <v>0.25037235024876903</v>
      </c>
      <c r="AB284" s="17">
        <v>0.21736823208998199</v>
      </c>
      <c r="AC284" s="17">
        <v>0.22415270740426699</v>
      </c>
      <c r="AD284" s="17">
        <v>0.32609137181235198</v>
      </c>
      <c r="AE284" s="17"/>
      <c r="AF284" s="17">
        <v>0.21525227113146</v>
      </c>
      <c r="AG284" s="17">
        <v>0.21378207631836499</v>
      </c>
      <c r="AH284" s="17">
        <v>0.40050539618784903</v>
      </c>
      <c r="AI284" s="17"/>
      <c r="AJ284" s="17">
        <v>0.189591957129366</v>
      </c>
      <c r="AK284" s="17">
        <v>0.26386028185861898</v>
      </c>
      <c r="AL284" s="17">
        <v>0.203643303198841</v>
      </c>
      <c r="AM284" s="17">
        <v>0.20234997339761299</v>
      </c>
      <c r="AN284" s="17">
        <v>0.40766110536003503</v>
      </c>
    </row>
    <row r="285" spans="2:40" x14ac:dyDescent="0.25">
      <c r="B285" t="s">
        <v>195</v>
      </c>
      <c r="C285" s="17">
        <v>0.49155892129131201</v>
      </c>
      <c r="D285" s="17">
        <v>0.44034791176489602</v>
      </c>
      <c r="E285" s="17">
        <v>0.54287309938580197</v>
      </c>
      <c r="F285" s="17"/>
      <c r="G285" s="17">
        <v>0.422448580637038</v>
      </c>
      <c r="H285" s="17">
        <v>0.50609179100960899</v>
      </c>
      <c r="I285" s="17">
        <v>0.483712120875184</v>
      </c>
      <c r="J285" s="17">
        <v>0.48357081857856998</v>
      </c>
      <c r="K285" s="17">
        <v>0.44670855603933302</v>
      </c>
      <c r="L285" s="17">
        <v>0.56892741233160304</v>
      </c>
      <c r="M285" s="17"/>
      <c r="N285" s="17">
        <v>0.458702352430154</v>
      </c>
      <c r="O285" s="17">
        <v>0.51623135430759703</v>
      </c>
      <c r="P285" s="17">
        <v>0.51153410073681105</v>
      </c>
      <c r="Q285" s="17">
        <v>0.48251340583900598</v>
      </c>
      <c r="R285" s="17"/>
      <c r="S285" s="17">
        <v>0.49689776807617603</v>
      </c>
      <c r="T285" s="17">
        <v>0.47134667304591898</v>
      </c>
      <c r="U285" s="17">
        <v>0.49245943890848498</v>
      </c>
      <c r="V285" s="17">
        <v>0.49153854350770498</v>
      </c>
      <c r="W285" s="17">
        <v>0.53022645913490296</v>
      </c>
      <c r="X285" s="17">
        <v>0.47335117035639701</v>
      </c>
      <c r="Y285" s="17">
        <v>0.57015212685791505</v>
      </c>
      <c r="Z285" s="17">
        <v>0.511772537323815</v>
      </c>
      <c r="AA285" s="17">
        <v>0.45026430105807602</v>
      </c>
      <c r="AB285" s="17">
        <v>0.467816891993169</v>
      </c>
      <c r="AC285" s="17">
        <v>0.46899032628921999</v>
      </c>
      <c r="AD285" s="17">
        <v>0.54020410851909395</v>
      </c>
      <c r="AE285" s="17"/>
      <c r="AF285" s="17">
        <v>0.52244726000783903</v>
      </c>
      <c r="AG285" s="17">
        <v>0.48967378871540601</v>
      </c>
      <c r="AH285" s="17">
        <v>0.43584492086904503</v>
      </c>
      <c r="AI285" s="17"/>
      <c r="AJ285" s="17">
        <v>0.49981286706650802</v>
      </c>
      <c r="AK285" s="17">
        <v>0.50008479209702605</v>
      </c>
      <c r="AL285" s="17">
        <v>0.45027700313279601</v>
      </c>
      <c r="AM285" s="17">
        <v>0.750745952630966</v>
      </c>
      <c r="AN285" s="17">
        <v>0.44389370640547399</v>
      </c>
    </row>
    <row r="286" spans="2:40" x14ac:dyDescent="0.25">
      <c r="B286" t="s">
        <v>196</v>
      </c>
      <c r="C286" s="17">
        <v>0.25928010324740802</v>
      </c>
      <c r="D286" s="17">
        <v>0.33149804464010502</v>
      </c>
      <c r="E286" s="17">
        <v>0.189992829853109</v>
      </c>
      <c r="F286" s="17"/>
      <c r="G286" s="17">
        <v>0.129680368365656</v>
      </c>
      <c r="H286" s="17">
        <v>0.14264437899768001</v>
      </c>
      <c r="I286" s="17">
        <v>0.20853585412550599</v>
      </c>
      <c r="J286" s="17">
        <v>0.31509775382507998</v>
      </c>
      <c r="K286" s="17">
        <v>0.39938907649510702</v>
      </c>
      <c r="L286" s="17">
        <v>0.34223911387254002</v>
      </c>
      <c r="M286" s="17"/>
      <c r="N286" s="17">
        <v>0.36992509248648298</v>
      </c>
      <c r="O286" s="17">
        <v>0.255946778776594</v>
      </c>
      <c r="P286" s="17">
        <v>0.210601753525232</v>
      </c>
      <c r="Q286" s="17">
        <v>0.18598746657183199</v>
      </c>
      <c r="R286" s="17"/>
      <c r="S286" s="17">
        <v>0.227069286967406</v>
      </c>
      <c r="T286" s="17">
        <v>0.26956519902265802</v>
      </c>
      <c r="U286" s="17">
        <v>0.30907446435352298</v>
      </c>
      <c r="V286" s="17">
        <v>0.26898438649839002</v>
      </c>
      <c r="W286" s="17">
        <v>0.23603218838876999</v>
      </c>
      <c r="X286" s="17">
        <v>0.247684523498995</v>
      </c>
      <c r="Y286" s="17">
        <v>0.20765282239590099</v>
      </c>
      <c r="Z286" s="17">
        <v>0.18580291629998999</v>
      </c>
      <c r="AA286" s="17">
        <v>0.29936334869315601</v>
      </c>
      <c r="AB286" s="17">
        <v>0.31481487591684998</v>
      </c>
      <c r="AC286" s="17">
        <v>0.30685696630651299</v>
      </c>
      <c r="AD286" s="17">
        <v>0.13370451966855401</v>
      </c>
      <c r="AE286" s="17"/>
      <c r="AF286" s="17">
        <v>0.26230046886070102</v>
      </c>
      <c r="AG286" s="17">
        <v>0.296544134966228</v>
      </c>
      <c r="AH286" s="17">
        <v>0.163649682943106</v>
      </c>
      <c r="AI286" s="17"/>
      <c r="AJ286" s="17">
        <v>0.31059517580412599</v>
      </c>
      <c r="AK286" s="17">
        <v>0.23605492604435499</v>
      </c>
      <c r="AL286" s="17">
        <v>0.346079693668363</v>
      </c>
      <c r="AM286" s="17">
        <v>4.6904073971420802E-2</v>
      </c>
      <c r="AN286" s="17">
        <v>0.14844518823449099</v>
      </c>
    </row>
    <row r="287" spans="2:40" x14ac:dyDescent="0.25">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row>
    <row r="288" spans="2:40" x14ac:dyDescent="0.25">
      <c r="B288" s="6" t="s">
        <v>205</v>
      </c>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row>
    <row r="289" spans="2:40" x14ac:dyDescent="0.25">
      <c r="B289" s="24" t="s">
        <v>66</v>
      </c>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row>
    <row r="290" spans="2:40" x14ac:dyDescent="0.25">
      <c r="B290" t="s">
        <v>198</v>
      </c>
      <c r="C290" s="17">
        <v>0.34765125782225298</v>
      </c>
      <c r="D290" s="17">
        <v>0.36838237034924298</v>
      </c>
      <c r="E290" s="17">
        <v>0.32617946140864201</v>
      </c>
      <c r="F290" s="17"/>
      <c r="G290" s="17">
        <v>0.366696729948783</v>
      </c>
      <c r="H290" s="17">
        <v>0.30312455359910201</v>
      </c>
      <c r="I290" s="17">
        <v>0.34015093388989698</v>
      </c>
      <c r="J290" s="17">
        <v>0.34427475861380702</v>
      </c>
      <c r="K290" s="17">
        <v>0.37993777337163398</v>
      </c>
      <c r="L290" s="17">
        <v>0.35835920637720498</v>
      </c>
      <c r="M290" s="17"/>
      <c r="N290" s="17">
        <v>0.36336882415788102</v>
      </c>
      <c r="O290" s="17">
        <v>0.32328368068040703</v>
      </c>
      <c r="P290" s="17">
        <v>0.35913175664564401</v>
      </c>
      <c r="Q290" s="17">
        <v>0.34307605663767299</v>
      </c>
      <c r="R290" s="17"/>
      <c r="S290" s="17">
        <v>0.35488225934112699</v>
      </c>
      <c r="T290" s="17">
        <v>0.280577619596445</v>
      </c>
      <c r="U290" s="17">
        <v>0.292850457859888</v>
      </c>
      <c r="V290" s="17">
        <v>0.38731852410224299</v>
      </c>
      <c r="W290" s="17">
        <v>0.31547970751906801</v>
      </c>
      <c r="X290" s="17">
        <v>0.34440435359397298</v>
      </c>
      <c r="Y290" s="17">
        <v>0.33913694396594002</v>
      </c>
      <c r="Z290" s="17">
        <v>0.285986643337588</v>
      </c>
      <c r="AA290" s="17">
        <v>0.42321710701280502</v>
      </c>
      <c r="AB290" s="17">
        <v>0.38737110720837398</v>
      </c>
      <c r="AC290" s="17">
        <v>0.32955766094765998</v>
      </c>
      <c r="AD290" s="17">
        <v>0.45679686805150199</v>
      </c>
      <c r="AE290" s="17"/>
      <c r="AF290" s="17">
        <v>0.35066785298554298</v>
      </c>
      <c r="AG290" s="17">
        <v>0.34919103465514101</v>
      </c>
      <c r="AH290" s="17">
        <v>0.30675288399448702</v>
      </c>
      <c r="AI290" s="17"/>
      <c r="AJ290" s="17">
        <v>0.34120367533857898</v>
      </c>
      <c r="AK290" s="17">
        <v>0.34602232464940103</v>
      </c>
      <c r="AL290" s="17">
        <v>0.32662892230659502</v>
      </c>
      <c r="AM290" s="17">
        <v>0.33012005224992702</v>
      </c>
      <c r="AN290" s="17">
        <v>0.32864624062300102</v>
      </c>
    </row>
    <row r="291" spans="2:40" x14ac:dyDescent="0.25">
      <c r="B291" t="s">
        <v>199</v>
      </c>
      <c r="C291" s="17">
        <v>0.31257762028780001</v>
      </c>
      <c r="D291" s="17">
        <v>0.313046501317776</v>
      </c>
      <c r="E291" s="17">
        <v>0.31365881507834598</v>
      </c>
      <c r="F291" s="17"/>
      <c r="G291" s="17">
        <v>0.320869323145898</v>
      </c>
      <c r="H291" s="17">
        <v>0.31566799236315102</v>
      </c>
      <c r="I291" s="17">
        <v>0.31505498846286101</v>
      </c>
      <c r="J291" s="17">
        <v>0.304905747046812</v>
      </c>
      <c r="K291" s="17">
        <v>0.28705589414899901</v>
      </c>
      <c r="L291" s="17">
        <v>0.32595324782634899</v>
      </c>
      <c r="M291" s="17"/>
      <c r="N291" s="17">
        <v>0.34629057482877601</v>
      </c>
      <c r="O291" s="17">
        <v>0.36187523565059898</v>
      </c>
      <c r="P291" s="17">
        <v>0.29968456005212801</v>
      </c>
      <c r="Q291" s="17">
        <v>0.23902783029725699</v>
      </c>
      <c r="R291" s="17"/>
      <c r="S291" s="17">
        <v>0.29935401126768801</v>
      </c>
      <c r="T291" s="17">
        <v>0.35145531609756497</v>
      </c>
      <c r="U291" s="17">
        <v>0.34454819906430301</v>
      </c>
      <c r="V291" s="17">
        <v>0.25156142678044902</v>
      </c>
      <c r="W291" s="17">
        <v>0.32669023794443502</v>
      </c>
      <c r="X291" s="17">
        <v>0.37835711330744298</v>
      </c>
      <c r="Y291" s="17">
        <v>0.306178846065713</v>
      </c>
      <c r="Z291" s="17">
        <v>0.36959594777199201</v>
      </c>
      <c r="AA291" s="17">
        <v>0.28104262206370201</v>
      </c>
      <c r="AB291" s="17">
        <v>0.30659697853102402</v>
      </c>
      <c r="AC291" s="17">
        <v>0.27953476160082802</v>
      </c>
      <c r="AD291" s="17">
        <v>0.20253400942739699</v>
      </c>
      <c r="AE291" s="17"/>
      <c r="AF291" s="17">
        <v>0.30019230616763198</v>
      </c>
      <c r="AG291" s="17">
        <v>0.34261082517299402</v>
      </c>
      <c r="AH291" s="17">
        <v>0.27718507564711298</v>
      </c>
      <c r="AI291" s="17"/>
      <c r="AJ291" s="17">
        <v>0.35777931365395099</v>
      </c>
      <c r="AK291" s="17">
        <v>0.30306657606351101</v>
      </c>
      <c r="AL291" s="17">
        <v>0.34137926393808099</v>
      </c>
      <c r="AM291" s="17">
        <v>0.25259947099791502</v>
      </c>
      <c r="AN291" s="17">
        <v>0.226620950886331</v>
      </c>
    </row>
    <row r="292" spans="2:40" x14ac:dyDescent="0.25">
      <c r="B292" t="s">
        <v>200</v>
      </c>
      <c r="C292" s="17">
        <v>0.207211177126222</v>
      </c>
      <c r="D292" s="17">
        <v>0.21207629003916401</v>
      </c>
      <c r="E292" s="17">
        <v>0.20233306860050701</v>
      </c>
      <c r="F292" s="17"/>
      <c r="G292" s="17">
        <v>0.22276603126340999</v>
      </c>
      <c r="H292" s="17">
        <v>0.24241127445181301</v>
      </c>
      <c r="I292" s="17">
        <v>0.19001421137997099</v>
      </c>
      <c r="J292" s="17">
        <v>0.20069560490072499</v>
      </c>
      <c r="K292" s="17">
        <v>0.19623271711864201</v>
      </c>
      <c r="L292" s="17">
        <v>0.19491298221572401</v>
      </c>
      <c r="M292" s="17"/>
      <c r="N292" s="17">
        <v>0.187571544711407</v>
      </c>
      <c r="O292" s="17">
        <v>0.185742466503557</v>
      </c>
      <c r="P292" s="17">
        <v>0.22005497579286001</v>
      </c>
      <c r="Q292" s="17">
        <v>0.23990162250250799</v>
      </c>
      <c r="R292" s="17"/>
      <c r="S292" s="17">
        <v>0.211204494695509</v>
      </c>
      <c r="T292" s="17">
        <v>0.22925368406711499</v>
      </c>
      <c r="U292" s="17">
        <v>0.191764026890408</v>
      </c>
      <c r="V292" s="17">
        <v>0.258211715679248</v>
      </c>
      <c r="W292" s="17">
        <v>0.226876659902462</v>
      </c>
      <c r="X292" s="17">
        <v>0.17376693007489399</v>
      </c>
      <c r="Y292" s="17">
        <v>0.23268634874389099</v>
      </c>
      <c r="Z292" s="17">
        <v>0.18791932696924099</v>
      </c>
      <c r="AA292" s="17">
        <v>0.142061432647</v>
      </c>
      <c r="AB292" s="17">
        <v>0.205069388045964</v>
      </c>
      <c r="AC292" s="17">
        <v>0.26844346487801102</v>
      </c>
      <c r="AD292" s="17">
        <v>0.13512391708650301</v>
      </c>
      <c r="AE292" s="17"/>
      <c r="AF292" s="17">
        <v>0.209708164809388</v>
      </c>
      <c r="AG292" s="17">
        <v>0.187216770722958</v>
      </c>
      <c r="AH292" s="17">
        <v>0.25848136858989301</v>
      </c>
      <c r="AI292" s="17"/>
      <c r="AJ292" s="17">
        <v>0.19633956207363101</v>
      </c>
      <c r="AK292" s="17">
        <v>0.212023630145079</v>
      </c>
      <c r="AL292" s="17">
        <v>0.22103375851951801</v>
      </c>
      <c r="AM292" s="17">
        <v>0.16024000688982401</v>
      </c>
      <c r="AN292" s="17">
        <v>0.25157375158234502</v>
      </c>
    </row>
    <row r="293" spans="2:40" x14ac:dyDescent="0.25">
      <c r="B293" t="s">
        <v>201</v>
      </c>
      <c r="C293" s="17">
        <v>3.7154097354367803E-2</v>
      </c>
      <c r="D293" s="17">
        <v>3.3431635135605799E-2</v>
      </c>
      <c r="E293" s="17">
        <v>4.0974285908469202E-2</v>
      </c>
      <c r="F293" s="17"/>
      <c r="G293" s="17">
        <v>4.6730104534111298E-2</v>
      </c>
      <c r="H293" s="17">
        <v>5.8373837927736101E-2</v>
      </c>
      <c r="I293" s="17">
        <v>3.3564109797861202E-2</v>
      </c>
      <c r="J293" s="17">
        <v>3.0594563292046299E-2</v>
      </c>
      <c r="K293" s="17">
        <v>3.05684966764669E-2</v>
      </c>
      <c r="L293" s="17">
        <v>2.62019740930787E-2</v>
      </c>
      <c r="M293" s="17"/>
      <c r="N293" s="17">
        <v>4.5688868549145098E-2</v>
      </c>
      <c r="O293" s="17">
        <v>4.0796010181721701E-2</v>
      </c>
      <c r="P293" s="17">
        <v>4.2005414891295403E-2</v>
      </c>
      <c r="Q293" s="17">
        <v>2.04327823110802E-2</v>
      </c>
      <c r="R293" s="17"/>
      <c r="S293" s="17">
        <v>4.8836066405594999E-2</v>
      </c>
      <c r="T293" s="17">
        <v>3.9725643446563499E-2</v>
      </c>
      <c r="U293" s="17">
        <v>2.9589808033393498E-2</v>
      </c>
      <c r="V293" s="17">
        <v>3.2203774852735699E-2</v>
      </c>
      <c r="W293" s="17">
        <v>5.7344521934677303E-2</v>
      </c>
      <c r="X293" s="17">
        <v>3.8413739990479499E-2</v>
      </c>
      <c r="Y293" s="17">
        <v>2.9106001753807901E-2</v>
      </c>
      <c r="Z293" s="17">
        <v>6.07071722302477E-2</v>
      </c>
      <c r="AA293" s="17">
        <v>4.0887083365667598E-2</v>
      </c>
      <c r="AB293" s="17">
        <v>2.0223818076923399E-2</v>
      </c>
      <c r="AC293" s="17">
        <v>2.6766020881574901E-2</v>
      </c>
      <c r="AD293" s="17">
        <v>0</v>
      </c>
      <c r="AE293" s="17"/>
      <c r="AF293" s="17">
        <v>3.39028205722475E-2</v>
      </c>
      <c r="AG293" s="17">
        <v>4.0457293203634503E-2</v>
      </c>
      <c r="AH293" s="17">
        <v>4.4120693203284198E-2</v>
      </c>
      <c r="AI293" s="17"/>
      <c r="AJ293" s="17">
        <v>2.8104571867640201E-2</v>
      </c>
      <c r="AK293" s="17">
        <v>4.7173875858264797E-2</v>
      </c>
      <c r="AL293" s="17">
        <v>4.05416194575276E-2</v>
      </c>
      <c r="AM293" s="17">
        <v>0</v>
      </c>
      <c r="AN293" s="17">
        <v>5.1679462547549397E-2</v>
      </c>
    </row>
    <row r="294" spans="2:40" x14ac:dyDescent="0.25">
      <c r="B294" t="s">
        <v>202</v>
      </c>
      <c r="C294" s="17">
        <v>3.5831704073694202E-2</v>
      </c>
      <c r="D294" s="17">
        <v>3.4369214801556199E-2</v>
      </c>
      <c r="E294" s="17">
        <v>3.7437161065833599E-2</v>
      </c>
      <c r="F294" s="17"/>
      <c r="G294" s="17">
        <v>1.8692249832110999E-2</v>
      </c>
      <c r="H294" s="17">
        <v>3.8799157420986198E-2</v>
      </c>
      <c r="I294" s="17">
        <v>4.7630157713335099E-2</v>
      </c>
      <c r="J294" s="17">
        <v>4.5764341495094799E-2</v>
      </c>
      <c r="K294" s="17">
        <v>2.6257553068605E-2</v>
      </c>
      <c r="L294" s="17">
        <v>3.35533505252767E-2</v>
      </c>
      <c r="M294" s="17"/>
      <c r="N294" s="17">
        <v>2.5624090199139402E-2</v>
      </c>
      <c r="O294" s="17">
        <v>2.5139966053490899E-2</v>
      </c>
      <c r="P294" s="17">
        <v>3.5414084828589099E-2</v>
      </c>
      <c r="Q294" s="17">
        <v>5.8795263098130997E-2</v>
      </c>
      <c r="R294" s="17"/>
      <c r="S294" s="17">
        <v>2.64463893716325E-2</v>
      </c>
      <c r="T294" s="17">
        <v>2.6578027418277101E-2</v>
      </c>
      <c r="U294" s="17">
        <v>5.6530356537936602E-2</v>
      </c>
      <c r="V294" s="17">
        <v>2.9985699089273201E-2</v>
      </c>
      <c r="W294" s="17">
        <v>5.2720018228947403E-2</v>
      </c>
      <c r="X294" s="17">
        <v>3.4016438667207598E-2</v>
      </c>
      <c r="Y294" s="17">
        <v>3.61980383056799E-2</v>
      </c>
      <c r="Z294" s="17">
        <v>3.5349121183506103E-2</v>
      </c>
      <c r="AA294" s="17">
        <v>4.1632126240495199E-2</v>
      </c>
      <c r="AB294" s="17">
        <v>2.2882372679621399E-2</v>
      </c>
      <c r="AC294" s="17">
        <v>5.9325521587273403E-2</v>
      </c>
      <c r="AD294" s="17">
        <v>2.60088259056247E-2</v>
      </c>
      <c r="AE294" s="17"/>
      <c r="AF294" s="17">
        <v>4.0104814151246601E-2</v>
      </c>
      <c r="AG294" s="17">
        <v>3.4558579129903101E-2</v>
      </c>
      <c r="AH294" s="17">
        <v>3.7384931586316297E-2</v>
      </c>
      <c r="AI294" s="17"/>
      <c r="AJ294" s="17">
        <v>3.12559045459768E-2</v>
      </c>
      <c r="AK294" s="17">
        <v>4.2087050807786998E-2</v>
      </c>
      <c r="AL294" s="17">
        <v>2.0019486373183199E-2</v>
      </c>
      <c r="AM294" s="17">
        <v>0.130956699269687</v>
      </c>
      <c r="AN294" s="17">
        <v>3.7961750535897502E-2</v>
      </c>
    </row>
    <row r="295" spans="2:40" x14ac:dyDescent="0.25">
      <c r="B295" t="s">
        <v>122</v>
      </c>
      <c r="C295" s="17">
        <v>5.9574143335663E-2</v>
      </c>
      <c r="D295" s="17">
        <v>3.8693988356654697E-2</v>
      </c>
      <c r="E295" s="17">
        <v>7.9417207938202602E-2</v>
      </c>
      <c r="F295" s="17"/>
      <c r="G295" s="17">
        <v>2.42455612756859E-2</v>
      </c>
      <c r="H295" s="17">
        <v>4.1623184237212403E-2</v>
      </c>
      <c r="I295" s="17">
        <v>7.3585598756074899E-2</v>
      </c>
      <c r="J295" s="17">
        <v>7.3764984651514806E-2</v>
      </c>
      <c r="K295" s="17">
        <v>7.9947565615652E-2</v>
      </c>
      <c r="L295" s="17">
        <v>6.1019238962365802E-2</v>
      </c>
      <c r="M295" s="17"/>
      <c r="N295" s="17">
        <v>3.1456097553650898E-2</v>
      </c>
      <c r="O295" s="17">
        <v>6.3162640930224306E-2</v>
      </c>
      <c r="P295" s="17">
        <v>4.3709207789483603E-2</v>
      </c>
      <c r="Q295" s="17">
        <v>9.8766445153352006E-2</v>
      </c>
      <c r="R295" s="17"/>
      <c r="S295" s="17">
        <v>5.9276778918448098E-2</v>
      </c>
      <c r="T295" s="17">
        <v>7.2409709374035194E-2</v>
      </c>
      <c r="U295" s="17">
        <v>8.4717151614071104E-2</v>
      </c>
      <c r="V295" s="17">
        <v>4.0718859496051002E-2</v>
      </c>
      <c r="W295" s="17">
        <v>2.0888854470410501E-2</v>
      </c>
      <c r="X295" s="17">
        <v>3.1041424366002601E-2</v>
      </c>
      <c r="Y295" s="17">
        <v>5.6693821164968398E-2</v>
      </c>
      <c r="Z295" s="17">
        <v>6.0441788507424703E-2</v>
      </c>
      <c r="AA295" s="17">
        <v>7.1159628670330599E-2</v>
      </c>
      <c r="AB295" s="17">
        <v>5.7856335458093197E-2</v>
      </c>
      <c r="AC295" s="17">
        <v>3.6372570104651898E-2</v>
      </c>
      <c r="AD295" s="17">
        <v>0.179536379528973</v>
      </c>
      <c r="AE295" s="17"/>
      <c r="AF295" s="17">
        <v>6.5424041313942402E-2</v>
      </c>
      <c r="AG295" s="17">
        <v>4.5965497115369701E-2</v>
      </c>
      <c r="AH295" s="17">
        <v>7.6075046978907199E-2</v>
      </c>
      <c r="AI295" s="17"/>
      <c r="AJ295" s="17">
        <v>4.5316972520222799E-2</v>
      </c>
      <c r="AK295" s="17">
        <v>4.9626542475957998E-2</v>
      </c>
      <c r="AL295" s="17">
        <v>5.03969494050946E-2</v>
      </c>
      <c r="AM295" s="17">
        <v>0.126083770592647</v>
      </c>
      <c r="AN295" s="17">
        <v>0.103517843824877</v>
      </c>
    </row>
    <row r="296" spans="2:40" x14ac:dyDescent="0.25">
      <c r="B296" t="s">
        <v>203</v>
      </c>
      <c r="C296" s="17">
        <v>0.66022887811005304</v>
      </c>
      <c r="D296" s="17">
        <v>0.68142887166701904</v>
      </c>
      <c r="E296" s="17">
        <v>0.63983827648698799</v>
      </c>
      <c r="F296" s="17"/>
      <c r="G296" s="17">
        <v>0.68756605309468199</v>
      </c>
      <c r="H296" s="17">
        <v>0.61879254596225297</v>
      </c>
      <c r="I296" s="17">
        <v>0.65520592235275799</v>
      </c>
      <c r="J296" s="17">
        <v>0.64918050566061902</v>
      </c>
      <c r="K296" s="17">
        <v>0.66699366752063305</v>
      </c>
      <c r="L296" s="17">
        <v>0.68431245420355402</v>
      </c>
      <c r="M296" s="17"/>
      <c r="N296" s="17">
        <v>0.70965939898665797</v>
      </c>
      <c r="O296" s="17">
        <v>0.68515891633100601</v>
      </c>
      <c r="P296" s="17">
        <v>0.65881631669777196</v>
      </c>
      <c r="Q296" s="17">
        <v>0.58210388693492898</v>
      </c>
      <c r="R296" s="17"/>
      <c r="S296" s="17">
        <v>0.65423627060881495</v>
      </c>
      <c r="T296" s="17">
        <v>0.63203293569400998</v>
      </c>
      <c r="U296" s="17">
        <v>0.63739865692419095</v>
      </c>
      <c r="V296" s="17">
        <v>0.638879950882692</v>
      </c>
      <c r="W296" s="17">
        <v>0.64216994546350303</v>
      </c>
      <c r="X296" s="17">
        <v>0.72276146690141596</v>
      </c>
      <c r="Y296" s="17">
        <v>0.64531579003165296</v>
      </c>
      <c r="Z296" s="17">
        <v>0.65558259110957995</v>
      </c>
      <c r="AA296" s="17">
        <v>0.70425972907650702</v>
      </c>
      <c r="AB296" s="17">
        <v>0.69396808573939806</v>
      </c>
      <c r="AC296" s="17">
        <v>0.60909242254848905</v>
      </c>
      <c r="AD296" s="17">
        <v>0.65933087747889896</v>
      </c>
      <c r="AE296" s="17"/>
      <c r="AF296" s="17">
        <v>0.65086015915317497</v>
      </c>
      <c r="AG296" s="17">
        <v>0.69180185982813502</v>
      </c>
      <c r="AH296" s="17">
        <v>0.5839379596416</v>
      </c>
      <c r="AI296" s="17"/>
      <c r="AJ296" s="17">
        <v>0.69898298899252898</v>
      </c>
      <c r="AK296" s="17">
        <v>0.64908890071291103</v>
      </c>
      <c r="AL296" s="17">
        <v>0.66800818624467695</v>
      </c>
      <c r="AM296" s="17">
        <v>0.58271952324784204</v>
      </c>
      <c r="AN296" s="17">
        <v>0.55526719150933201</v>
      </c>
    </row>
    <row r="297" spans="2:40" x14ac:dyDescent="0.25">
      <c r="B297" t="s">
        <v>204</v>
      </c>
      <c r="C297" s="17">
        <v>7.2985801428062103E-2</v>
      </c>
      <c r="D297" s="17">
        <v>6.7800849937161997E-2</v>
      </c>
      <c r="E297" s="17">
        <v>7.8411446974302801E-2</v>
      </c>
      <c r="F297" s="17"/>
      <c r="G297" s="17">
        <v>6.5422354366222304E-2</v>
      </c>
      <c r="H297" s="17">
        <v>9.7172995348722396E-2</v>
      </c>
      <c r="I297" s="17">
        <v>8.1194267511196294E-2</v>
      </c>
      <c r="J297" s="17">
        <v>7.6358904787141094E-2</v>
      </c>
      <c r="K297" s="17">
        <v>5.6826049745072001E-2</v>
      </c>
      <c r="L297" s="17">
        <v>5.97553246183554E-2</v>
      </c>
      <c r="M297" s="17"/>
      <c r="N297" s="17">
        <v>7.13129587482845E-2</v>
      </c>
      <c r="O297" s="17">
        <v>6.5935976235212607E-2</v>
      </c>
      <c r="P297" s="17">
        <v>7.7419499719884599E-2</v>
      </c>
      <c r="Q297" s="17">
        <v>7.9228045409211301E-2</v>
      </c>
      <c r="R297" s="17"/>
      <c r="S297" s="17">
        <v>7.52824557772276E-2</v>
      </c>
      <c r="T297" s="17">
        <v>6.63036708648405E-2</v>
      </c>
      <c r="U297" s="17">
        <v>8.6120164571330093E-2</v>
      </c>
      <c r="V297" s="17">
        <v>6.2189473942008897E-2</v>
      </c>
      <c r="W297" s="17">
        <v>0.110064540163625</v>
      </c>
      <c r="X297" s="17">
        <v>7.2430178657687097E-2</v>
      </c>
      <c r="Y297" s="17">
        <v>6.5304040059487894E-2</v>
      </c>
      <c r="Z297" s="17">
        <v>9.6056293413753893E-2</v>
      </c>
      <c r="AA297" s="17">
        <v>8.2519209606162797E-2</v>
      </c>
      <c r="AB297" s="17">
        <v>4.3106190756544698E-2</v>
      </c>
      <c r="AC297" s="17">
        <v>8.6091542468848301E-2</v>
      </c>
      <c r="AD297" s="17">
        <v>2.60088259056247E-2</v>
      </c>
      <c r="AE297" s="17"/>
      <c r="AF297" s="17">
        <v>7.4007634723494101E-2</v>
      </c>
      <c r="AG297" s="17">
        <v>7.5015872333537598E-2</v>
      </c>
      <c r="AH297" s="17">
        <v>8.1505624789600606E-2</v>
      </c>
      <c r="AI297" s="17"/>
      <c r="AJ297" s="17">
        <v>5.9360476413616997E-2</v>
      </c>
      <c r="AK297" s="17">
        <v>8.9260926666051704E-2</v>
      </c>
      <c r="AL297" s="17">
        <v>6.0561105830710803E-2</v>
      </c>
      <c r="AM297" s="17">
        <v>0.130956699269687</v>
      </c>
      <c r="AN297" s="17">
        <v>8.96412130834469E-2</v>
      </c>
    </row>
    <row r="298" spans="2:40" x14ac:dyDescent="0.25">
      <c r="B298" t="s">
        <v>106</v>
      </c>
      <c r="C298" s="17">
        <v>0.58724307668199105</v>
      </c>
      <c r="D298" s="17">
        <v>0.61362802172985698</v>
      </c>
      <c r="E298" s="17">
        <v>0.56142682951268497</v>
      </c>
      <c r="F298" s="17"/>
      <c r="G298" s="17">
        <v>0.62214369872845898</v>
      </c>
      <c r="H298" s="17">
        <v>0.52161955061353005</v>
      </c>
      <c r="I298" s="17">
        <v>0.57401165484156202</v>
      </c>
      <c r="J298" s="17">
        <v>0.572821600873478</v>
      </c>
      <c r="K298" s="17">
        <v>0.61016761777556106</v>
      </c>
      <c r="L298" s="17">
        <v>0.62455712958519904</v>
      </c>
      <c r="M298" s="17"/>
      <c r="N298" s="17">
        <v>0.63834644023837295</v>
      </c>
      <c r="O298" s="17">
        <v>0.61922294009579304</v>
      </c>
      <c r="P298" s="17">
        <v>0.58139681697788703</v>
      </c>
      <c r="Q298" s="17">
        <v>0.50287584152571796</v>
      </c>
      <c r="R298" s="17"/>
      <c r="S298" s="17">
        <v>0.57895381483158803</v>
      </c>
      <c r="T298" s="17">
        <v>0.56572926482916897</v>
      </c>
      <c r="U298" s="17">
        <v>0.55127849235286097</v>
      </c>
      <c r="V298" s="17">
        <v>0.57669047694068298</v>
      </c>
      <c r="W298" s="17">
        <v>0.53210540529987804</v>
      </c>
      <c r="X298" s="17">
        <v>0.65033128824372899</v>
      </c>
      <c r="Y298" s="17">
        <v>0.58001174997216498</v>
      </c>
      <c r="Z298" s="17">
        <v>0.55952629769582596</v>
      </c>
      <c r="AA298" s="17">
        <v>0.62174051947034403</v>
      </c>
      <c r="AB298" s="17">
        <v>0.65086189498285296</v>
      </c>
      <c r="AC298" s="17">
        <v>0.52300088007963996</v>
      </c>
      <c r="AD298" s="17">
        <v>0.63332205157327404</v>
      </c>
      <c r="AE298" s="17"/>
      <c r="AF298" s="17">
        <v>0.57685252442968105</v>
      </c>
      <c r="AG298" s="17">
        <v>0.61678598749459701</v>
      </c>
      <c r="AH298" s="17">
        <v>0.50243233485199901</v>
      </c>
      <c r="AI298" s="17"/>
      <c r="AJ298" s="17">
        <v>0.63962251257891201</v>
      </c>
      <c r="AK298" s="17">
        <v>0.55982797404686002</v>
      </c>
      <c r="AL298" s="17">
        <v>0.607447080413966</v>
      </c>
      <c r="AM298" s="17">
        <v>0.45176282397815598</v>
      </c>
      <c r="AN298" s="17">
        <v>0.46562597842588499</v>
      </c>
    </row>
    <row r="299" spans="2:40" x14ac:dyDescent="0.25">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row>
    <row r="300" spans="2:40" x14ac:dyDescent="0.25">
      <c r="B300" s="6" t="s">
        <v>210</v>
      </c>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row>
    <row r="301" spans="2:40" x14ac:dyDescent="0.25">
      <c r="B301" s="24" t="s">
        <v>66</v>
      </c>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row>
    <row r="302" spans="2:40" x14ac:dyDescent="0.25">
      <c r="B302" t="s">
        <v>176</v>
      </c>
      <c r="C302" s="17">
        <v>0.14097608924622401</v>
      </c>
      <c r="D302" s="17">
        <v>0.154913736108126</v>
      </c>
      <c r="E302" s="17">
        <v>0.12805187584938099</v>
      </c>
      <c r="F302" s="17"/>
      <c r="G302" s="17">
        <v>0.114393935698091</v>
      </c>
      <c r="H302" s="17">
        <v>0.113324601367043</v>
      </c>
      <c r="I302" s="17">
        <v>0.15897209786588401</v>
      </c>
      <c r="J302" s="17">
        <v>0.128876554493773</v>
      </c>
      <c r="K302" s="17">
        <v>0.16216241391140701</v>
      </c>
      <c r="L302" s="17">
        <v>0.162146472773011</v>
      </c>
      <c r="M302" s="17"/>
      <c r="N302" s="17">
        <v>0.20254703451077399</v>
      </c>
      <c r="O302" s="17">
        <v>0.111939714272188</v>
      </c>
      <c r="P302" s="17">
        <v>0.14459005160368801</v>
      </c>
      <c r="Q302" s="17">
        <v>0.101648714452942</v>
      </c>
      <c r="R302" s="17"/>
      <c r="S302" s="17">
        <v>0.18107007378057999</v>
      </c>
      <c r="T302" s="17">
        <v>0.112850463448278</v>
      </c>
      <c r="U302" s="17">
        <v>0.115200742321175</v>
      </c>
      <c r="V302" s="17">
        <v>0.10546752181673801</v>
      </c>
      <c r="W302" s="17">
        <v>0.12790179990004999</v>
      </c>
      <c r="X302" s="17">
        <v>0.101660683095916</v>
      </c>
      <c r="Y302" s="17">
        <v>0.14737848716159399</v>
      </c>
      <c r="Z302" s="17">
        <v>0.18398526058141701</v>
      </c>
      <c r="AA302" s="17">
        <v>0.20859514716598301</v>
      </c>
      <c r="AB302" s="17">
        <v>0.16462310026990501</v>
      </c>
      <c r="AC302" s="17">
        <v>6.5071209060582502E-2</v>
      </c>
      <c r="AD302" s="17">
        <v>0.13386848286436101</v>
      </c>
      <c r="AE302" s="17"/>
      <c r="AF302" s="17">
        <v>0.14088541614015801</v>
      </c>
      <c r="AG302" s="17">
        <v>0.156742135082937</v>
      </c>
      <c r="AH302" s="17">
        <v>8.8629225516008103E-2</v>
      </c>
      <c r="AI302" s="17"/>
      <c r="AJ302" s="17">
        <v>0.14635451081398199</v>
      </c>
      <c r="AK302" s="17">
        <v>0.12927112359160201</v>
      </c>
      <c r="AL302" s="17">
        <v>0.181620451922479</v>
      </c>
      <c r="AM302" s="17">
        <v>0.18944687593312501</v>
      </c>
      <c r="AN302" s="17">
        <v>0.11855203337903</v>
      </c>
    </row>
    <row r="303" spans="2:40" x14ac:dyDescent="0.25">
      <c r="B303" t="s">
        <v>177</v>
      </c>
      <c r="C303" s="17">
        <v>0.32934995718435101</v>
      </c>
      <c r="D303" s="17">
        <v>0.35408862404360802</v>
      </c>
      <c r="E303" s="17">
        <v>0.305654894009807</v>
      </c>
      <c r="F303" s="17"/>
      <c r="G303" s="17">
        <v>0.33555518879037599</v>
      </c>
      <c r="H303" s="17">
        <v>0.32320495697812701</v>
      </c>
      <c r="I303" s="17">
        <v>0.30185209975736399</v>
      </c>
      <c r="J303" s="17">
        <v>0.24828240585481801</v>
      </c>
      <c r="K303" s="17">
        <v>0.35767233781061603</v>
      </c>
      <c r="L303" s="17">
        <v>0.39975417007644398</v>
      </c>
      <c r="M303" s="17"/>
      <c r="N303" s="17">
        <v>0.36906452190908401</v>
      </c>
      <c r="O303" s="17">
        <v>0.34976206685728101</v>
      </c>
      <c r="P303" s="17">
        <v>0.32317269023244</v>
      </c>
      <c r="Q303" s="17">
        <v>0.27364522471401997</v>
      </c>
      <c r="R303" s="17"/>
      <c r="S303" s="17">
        <v>0.32464844721978098</v>
      </c>
      <c r="T303" s="17">
        <v>0.368195152801993</v>
      </c>
      <c r="U303" s="17">
        <v>0.32634173121058102</v>
      </c>
      <c r="V303" s="17">
        <v>0.28746910086389899</v>
      </c>
      <c r="W303" s="17">
        <v>0.423374558053081</v>
      </c>
      <c r="X303" s="17">
        <v>0.34880652423235498</v>
      </c>
      <c r="Y303" s="17">
        <v>0.27052968550315698</v>
      </c>
      <c r="Z303" s="17">
        <v>0.32315384380449202</v>
      </c>
      <c r="AA303" s="17">
        <v>0.29572692212820301</v>
      </c>
      <c r="AB303" s="17">
        <v>0.305707156447944</v>
      </c>
      <c r="AC303" s="17">
        <v>0.37508072079561799</v>
      </c>
      <c r="AD303" s="17">
        <v>0.32082740334068199</v>
      </c>
      <c r="AE303" s="17"/>
      <c r="AF303" s="17">
        <v>0.32790658145847301</v>
      </c>
      <c r="AG303" s="17">
        <v>0.34264641356493702</v>
      </c>
      <c r="AH303" s="17">
        <v>0.27747773417764698</v>
      </c>
      <c r="AI303" s="17"/>
      <c r="AJ303" s="17">
        <v>0.38945472595132202</v>
      </c>
      <c r="AK303" s="17">
        <v>0.31049275101799301</v>
      </c>
      <c r="AL303" s="17">
        <v>0.30830167122036001</v>
      </c>
      <c r="AM303" s="17">
        <v>0.242656141376838</v>
      </c>
      <c r="AN303" s="17">
        <v>0.20965937617064501</v>
      </c>
    </row>
    <row r="304" spans="2:40" x14ac:dyDescent="0.25">
      <c r="B304" t="s">
        <v>200</v>
      </c>
      <c r="C304" s="17">
        <v>0.26282484275267298</v>
      </c>
      <c r="D304" s="17">
        <v>0.24817801612974499</v>
      </c>
      <c r="E304" s="17">
        <v>0.27843057771774299</v>
      </c>
      <c r="F304" s="17"/>
      <c r="G304" s="17">
        <v>0.27696562181450801</v>
      </c>
      <c r="H304" s="17">
        <v>0.30890768749767999</v>
      </c>
      <c r="I304" s="17">
        <v>0.23011555982857201</v>
      </c>
      <c r="J304" s="17">
        <v>0.29314789329089302</v>
      </c>
      <c r="K304" s="17">
        <v>0.224523936805885</v>
      </c>
      <c r="L304" s="17">
        <v>0.243597721473889</v>
      </c>
      <c r="M304" s="17"/>
      <c r="N304" s="17">
        <v>0.21628916009641699</v>
      </c>
      <c r="O304" s="17">
        <v>0.27033697668957601</v>
      </c>
      <c r="P304" s="17">
        <v>0.26884236097625502</v>
      </c>
      <c r="Q304" s="17">
        <v>0.29748166693278</v>
      </c>
      <c r="R304" s="17"/>
      <c r="S304" s="17">
        <v>0.244704801062434</v>
      </c>
      <c r="T304" s="17">
        <v>0.280546332705435</v>
      </c>
      <c r="U304" s="17">
        <v>0.24543408716634299</v>
      </c>
      <c r="V304" s="17">
        <v>0.342250261410736</v>
      </c>
      <c r="W304" s="17">
        <v>0.251103438398664</v>
      </c>
      <c r="X304" s="17">
        <v>0.253140351658181</v>
      </c>
      <c r="Y304" s="17">
        <v>0.29815791389735002</v>
      </c>
      <c r="Z304" s="17">
        <v>0.24555934554932801</v>
      </c>
      <c r="AA304" s="17">
        <v>0.224108138926845</v>
      </c>
      <c r="AB304" s="17">
        <v>0.25213565561523898</v>
      </c>
      <c r="AC304" s="17">
        <v>0.28371467478600598</v>
      </c>
      <c r="AD304" s="17">
        <v>0.20224166568429</v>
      </c>
      <c r="AE304" s="17"/>
      <c r="AF304" s="17">
        <v>0.27004927547594598</v>
      </c>
      <c r="AG304" s="17">
        <v>0.23528420444234499</v>
      </c>
      <c r="AH304" s="17">
        <v>0.361867434136314</v>
      </c>
      <c r="AI304" s="17"/>
      <c r="AJ304" s="17">
        <v>0.242724550967928</v>
      </c>
      <c r="AK304" s="17">
        <v>0.26613814953270798</v>
      </c>
      <c r="AL304" s="17">
        <v>0.25819497370461902</v>
      </c>
      <c r="AM304" s="17">
        <v>0.39182148394444399</v>
      </c>
      <c r="AN304" s="17">
        <v>0.33220365764335202</v>
      </c>
    </row>
    <row r="305" spans="2:40" x14ac:dyDescent="0.25">
      <c r="B305" t="s">
        <v>179</v>
      </c>
      <c r="C305" s="17">
        <v>0.117716748830184</v>
      </c>
      <c r="D305" s="17">
        <v>0.104586366151077</v>
      </c>
      <c r="E305" s="17">
        <v>0.129099564833524</v>
      </c>
      <c r="F305" s="17"/>
      <c r="G305" s="17">
        <v>0.14429151555018399</v>
      </c>
      <c r="H305" s="17">
        <v>0.133945342492649</v>
      </c>
      <c r="I305" s="17">
        <v>0.136926949494074</v>
      </c>
      <c r="J305" s="17">
        <v>0.13115850586603101</v>
      </c>
      <c r="K305" s="17">
        <v>8.5516519648842507E-2</v>
      </c>
      <c r="L305" s="17">
        <v>8.1806419246481493E-2</v>
      </c>
      <c r="M305" s="17"/>
      <c r="N305" s="17">
        <v>9.7100391359799601E-2</v>
      </c>
      <c r="O305" s="17">
        <v>0.12542397485437601</v>
      </c>
      <c r="P305" s="17">
        <v>0.124106869702829</v>
      </c>
      <c r="Q305" s="17">
        <v>0.125888139533816</v>
      </c>
      <c r="R305" s="17"/>
      <c r="S305" s="17">
        <v>0.10170313242529801</v>
      </c>
      <c r="T305" s="17">
        <v>0.109242446411203</v>
      </c>
      <c r="U305" s="17">
        <v>0.123083190585214</v>
      </c>
      <c r="V305" s="17">
        <v>0.138862398579263</v>
      </c>
      <c r="W305" s="17">
        <v>6.6134385956169897E-2</v>
      </c>
      <c r="X305" s="17">
        <v>0.110322065700623</v>
      </c>
      <c r="Y305" s="17">
        <v>0.15527707555093401</v>
      </c>
      <c r="Z305" s="17">
        <v>3.7113410616168199E-2</v>
      </c>
      <c r="AA305" s="17">
        <v>0.142781812075084</v>
      </c>
      <c r="AB305" s="17">
        <v>0.166642224619172</v>
      </c>
      <c r="AC305" s="17">
        <v>9.7827503948830705E-2</v>
      </c>
      <c r="AD305" s="17">
        <v>9.5543304520290306E-2</v>
      </c>
      <c r="AE305" s="17"/>
      <c r="AF305" s="17">
        <v>0.10602093029795399</v>
      </c>
      <c r="AG305" s="17">
        <v>0.13154822115561901</v>
      </c>
      <c r="AH305" s="17">
        <v>0.101734188401829</v>
      </c>
      <c r="AI305" s="17"/>
      <c r="AJ305" s="17">
        <v>0.109984446728372</v>
      </c>
      <c r="AK305" s="17">
        <v>0.14358953355232701</v>
      </c>
      <c r="AL305" s="17">
        <v>8.5898379645961503E-2</v>
      </c>
      <c r="AM305" s="17">
        <v>4.7517960839310001E-2</v>
      </c>
      <c r="AN305" s="17">
        <v>0.128467864398915</v>
      </c>
    </row>
    <row r="306" spans="2:40" x14ac:dyDescent="0.25">
      <c r="B306" t="s">
        <v>180</v>
      </c>
      <c r="C306" s="17">
        <v>8.1429319056042407E-2</v>
      </c>
      <c r="D306" s="17">
        <v>9.8459548608209296E-2</v>
      </c>
      <c r="E306" s="17">
        <v>6.51900960064275E-2</v>
      </c>
      <c r="F306" s="17"/>
      <c r="G306" s="17">
        <v>8.5209391611103497E-2</v>
      </c>
      <c r="H306" s="17">
        <v>7.9526146975648901E-2</v>
      </c>
      <c r="I306" s="17">
        <v>0.105116281867043</v>
      </c>
      <c r="J306" s="17">
        <v>0.100281143957935</v>
      </c>
      <c r="K306" s="17">
        <v>7.4232633287137403E-2</v>
      </c>
      <c r="L306" s="17">
        <v>5.05846617841142E-2</v>
      </c>
      <c r="M306" s="17"/>
      <c r="N306" s="17">
        <v>5.6873302026397302E-2</v>
      </c>
      <c r="O306" s="17">
        <v>8.6196180572930298E-2</v>
      </c>
      <c r="P306" s="17">
        <v>8.1965588430238295E-2</v>
      </c>
      <c r="Q306" s="17">
        <v>0.10361015730726</v>
      </c>
      <c r="R306" s="17"/>
      <c r="S306" s="17">
        <v>8.1144701135236502E-2</v>
      </c>
      <c r="T306" s="17">
        <v>7.9598226201861397E-2</v>
      </c>
      <c r="U306" s="17">
        <v>8.1222144326960399E-2</v>
      </c>
      <c r="V306" s="17">
        <v>7.5476969260144605E-2</v>
      </c>
      <c r="W306" s="17">
        <v>6.8168783267523902E-2</v>
      </c>
      <c r="X306" s="17">
        <v>0.104308720186223</v>
      </c>
      <c r="Y306" s="17">
        <v>6.5393945492866104E-2</v>
      </c>
      <c r="Z306" s="17">
        <v>0.14752237951480299</v>
      </c>
      <c r="AA306" s="17">
        <v>6.9483739147321005E-2</v>
      </c>
      <c r="AB306" s="17">
        <v>5.9177154502612697E-2</v>
      </c>
      <c r="AC306" s="17">
        <v>9.8337623798059701E-2</v>
      </c>
      <c r="AD306" s="17">
        <v>0.109027899810495</v>
      </c>
      <c r="AE306" s="17"/>
      <c r="AF306" s="17">
        <v>8.8788971884934495E-2</v>
      </c>
      <c r="AG306" s="17">
        <v>8.1221059165273404E-2</v>
      </c>
      <c r="AH306" s="17">
        <v>5.1810212327075299E-2</v>
      </c>
      <c r="AI306" s="17"/>
      <c r="AJ306" s="17">
        <v>5.6012295948939403E-2</v>
      </c>
      <c r="AK306" s="17">
        <v>9.9688698956896304E-2</v>
      </c>
      <c r="AL306" s="17">
        <v>0.117467675770592</v>
      </c>
      <c r="AM306" s="17">
        <v>5.0438665590317899E-2</v>
      </c>
      <c r="AN306" s="17">
        <v>6.5600862278609604E-2</v>
      </c>
    </row>
    <row r="307" spans="2:40" x14ac:dyDescent="0.25">
      <c r="B307" t="s">
        <v>122</v>
      </c>
      <c r="C307" s="17">
        <v>6.7703042930524995E-2</v>
      </c>
      <c r="D307" s="17">
        <v>3.9773708959234301E-2</v>
      </c>
      <c r="E307" s="17">
        <v>9.3572991583117104E-2</v>
      </c>
      <c r="F307" s="17"/>
      <c r="G307" s="17">
        <v>4.3584346535737402E-2</v>
      </c>
      <c r="H307" s="17">
        <v>4.1091264688851499E-2</v>
      </c>
      <c r="I307" s="17">
        <v>6.7017011187063394E-2</v>
      </c>
      <c r="J307" s="17">
        <v>9.8253496536549106E-2</v>
      </c>
      <c r="K307" s="17">
        <v>9.5892158536112604E-2</v>
      </c>
      <c r="L307" s="17">
        <v>6.2110554646059801E-2</v>
      </c>
      <c r="M307" s="17"/>
      <c r="N307" s="17">
        <v>5.8125590097528199E-2</v>
      </c>
      <c r="O307" s="17">
        <v>5.6341086753649398E-2</v>
      </c>
      <c r="P307" s="17">
        <v>5.7322439054549201E-2</v>
      </c>
      <c r="Q307" s="17">
        <v>9.7726097059181602E-2</v>
      </c>
      <c r="R307" s="17"/>
      <c r="S307" s="17">
        <v>6.6728844376669497E-2</v>
      </c>
      <c r="T307" s="17">
        <v>4.9567378431228597E-2</v>
      </c>
      <c r="U307" s="17">
        <v>0.108718104389727</v>
      </c>
      <c r="V307" s="17">
        <v>5.0473748069219601E-2</v>
      </c>
      <c r="W307" s="17">
        <v>6.3317034424510699E-2</v>
      </c>
      <c r="X307" s="17">
        <v>8.1761655126702804E-2</v>
      </c>
      <c r="Y307" s="17">
        <v>6.3262892394098894E-2</v>
      </c>
      <c r="Z307" s="17">
        <v>6.2665759933791296E-2</v>
      </c>
      <c r="AA307" s="17">
        <v>5.93042405565639E-2</v>
      </c>
      <c r="AB307" s="17">
        <v>5.1714708545126997E-2</v>
      </c>
      <c r="AC307" s="17">
        <v>7.9968267610902394E-2</v>
      </c>
      <c r="AD307" s="17">
        <v>0.13849124377988201</v>
      </c>
      <c r="AE307" s="17"/>
      <c r="AF307" s="17">
        <v>6.6348824742534701E-2</v>
      </c>
      <c r="AG307" s="17">
        <v>5.2557966588888401E-2</v>
      </c>
      <c r="AH307" s="17">
        <v>0.118481205441126</v>
      </c>
      <c r="AI307" s="17"/>
      <c r="AJ307" s="17">
        <v>5.5469469589456602E-2</v>
      </c>
      <c r="AK307" s="17">
        <v>5.0819743348474999E-2</v>
      </c>
      <c r="AL307" s="17">
        <v>4.8516847735988099E-2</v>
      </c>
      <c r="AM307" s="17">
        <v>7.8118872315965399E-2</v>
      </c>
      <c r="AN307" s="17">
        <v>0.14551620612944699</v>
      </c>
    </row>
    <row r="308" spans="2:40" x14ac:dyDescent="0.25">
      <c r="B308" t="s">
        <v>181</v>
      </c>
      <c r="C308" s="17">
        <v>0.47032604643057502</v>
      </c>
      <c r="D308" s="17">
        <v>0.50900236015173395</v>
      </c>
      <c r="E308" s="17">
        <v>0.43370676985918799</v>
      </c>
      <c r="F308" s="17"/>
      <c r="G308" s="17">
        <v>0.44994912448846702</v>
      </c>
      <c r="H308" s="17">
        <v>0.43652955834516999</v>
      </c>
      <c r="I308" s="17">
        <v>0.460824197623247</v>
      </c>
      <c r="J308" s="17">
        <v>0.37715896034859098</v>
      </c>
      <c r="K308" s="17">
        <v>0.51983475172202298</v>
      </c>
      <c r="L308" s="17">
        <v>0.56190064284945596</v>
      </c>
      <c r="M308" s="17"/>
      <c r="N308" s="17">
        <v>0.57161155641985795</v>
      </c>
      <c r="O308" s="17">
        <v>0.46170178112946902</v>
      </c>
      <c r="P308" s="17">
        <v>0.46776274183612798</v>
      </c>
      <c r="Q308" s="17">
        <v>0.37529393916696202</v>
      </c>
      <c r="R308" s="17"/>
      <c r="S308" s="17">
        <v>0.50571852100036196</v>
      </c>
      <c r="T308" s="17">
        <v>0.48104561625027098</v>
      </c>
      <c r="U308" s="17">
        <v>0.44154247353175602</v>
      </c>
      <c r="V308" s="17">
        <v>0.392936622680638</v>
      </c>
      <c r="W308" s="17">
        <v>0.55127635795313101</v>
      </c>
      <c r="X308" s="17">
        <v>0.450467207328271</v>
      </c>
      <c r="Y308" s="17">
        <v>0.417908172664751</v>
      </c>
      <c r="Z308" s="17">
        <v>0.50713910438591003</v>
      </c>
      <c r="AA308" s="17">
        <v>0.50432206929418699</v>
      </c>
      <c r="AB308" s="17">
        <v>0.47033025671785</v>
      </c>
      <c r="AC308" s="17">
        <v>0.440151929856201</v>
      </c>
      <c r="AD308" s="17">
        <v>0.45469588620504298</v>
      </c>
      <c r="AE308" s="17"/>
      <c r="AF308" s="17">
        <v>0.46879199759863099</v>
      </c>
      <c r="AG308" s="17">
        <v>0.49938854864787402</v>
      </c>
      <c r="AH308" s="17">
        <v>0.36610695969365498</v>
      </c>
      <c r="AI308" s="17"/>
      <c r="AJ308" s="17">
        <v>0.53580923676530401</v>
      </c>
      <c r="AK308" s="17">
        <v>0.43976387460959399</v>
      </c>
      <c r="AL308" s="17">
        <v>0.48992212314283901</v>
      </c>
      <c r="AM308" s="17">
        <v>0.43210301730996298</v>
      </c>
      <c r="AN308" s="17">
        <v>0.32821140954967598</v>
      </c>
    </row>
    <row r="309" spans="2:40" x14ac:dyDescent="0.25">
      <c r="B309" t="s">
        <v>182</v>
      </c>
      <c r="C309" s="17">
        <v>0.19914606788622699</v>
      </c>
      <c r="D309" s="17">
        <v>0.20304591475928599</v>
      </c>
      <c r="E309" s="17">
        <v>0.194289660839952</v>
      </c>
      <c r="F309" s="17"/>
      <c r="G309" s="17">
        <v>0.22950090716128699</v>
      </c>
      <c r="H309" s="17">
        <v>0.213471489468298</v>
      </c>
      <c r="I309" s="17">
        <v>0.24204323136111799</v>
      </c>
      <c r="J309" s="17">
        <v>0.231439649823967</v>
      </c>
      <c r="K309" s="17">
        <v>0.15974915293597999</v>
      </c>
      <c r="L309" s="17">
        <v>0.13239108103059599</v>
      </c>
      <c r="M309" s="17"/>
      <c r="N309" s="17">
        <v>0.15397369338619701</v>
      </c>
      <c r="O309" s="17">
        <v>0.211620155427306</v>
      </c>
      <c r="P309" s="17">
        <v>0.20607245813306799</v>
      </c>
      <c r="Q309" s="17">
        <v>0.229498296841077</v>
      </c>
      <c r="R309" s="17"/>
      <c r="S309" s="17">
        <v>0.18284783356053499</v>
      </c>
      <c r="T309" s="17">
        <v>0.188840672613065</v>
      </c>
      <c r="U309" s="17">
        <v>0.20430533491217401</v>
      </c>
      <c r="V309" s="17">
        <v>0.21433936783940699</v>
      </c>
      <c r="W309" s="17">
        <v>0.13430316922369401</v>
      </c>
      <c r="X309" s="17">
        <v>0.214630785886845</v>
      </c>
      <c r="Y309" s="17">
        <v>0.22067102104379999</v>
      </c>
      <c r="Z309" s="17">
        <v>0.18463579013097101</v>
      </c>
      <c r="AA309" s="17">
        <v>0.21226555122240501</v>
      </c>
      <c r="AB309" s="17">
        <v>0.22581937912178399</v>
      </c>
      <c r="AC309" s="17">
        <v>0.19616512774688999</v>
      </c>
      <c r="AD309" s="17">
        <v>0.20457120433078599</v>
      </c>
      <c r="AE309" s="17"/>
      <c r="AF309" s="17">
        <v>0.19480990218288899</v>
      </c>
      <c r="AG309" s="17">
        <v>0.21276928032089301</v>
      </c>
      <c r="AH309" s="17">
        <v>0.15354440072890399</v>
      </c>
      <c r="AI309" s="17"/>
      <c r="AJ309" s="17">
        <v>0.16599674267731199</v>
      </c>
      <c r="AK309" s="17">
        <v>0.24327823250922301</v>
      </c>
      <c r="AL309" s="17">
        <v>0.203366055416554</v>
      </c>
      <c r="AM309" s="17">
        <v>9.7956626429627894E-2</v>
      </c>
      <c r="AN309" s="17">
        <v>0.19406872667752501</v>
      </c>
    </row>
    <row r="310" spans="2:40" x14ac:dyDescent="0.25">
      <c r="B310" t="s">
        <v>106</v>
      </c>
      <c r="C310" s="17">
        <v>0.271179978544348</v>
      </c>
      <c r="D310" s="17">
        <v>0.30595644539244798</v>
      </c>
      <c r="E310" s="17">
        <v>0.23941710901923599</v>
      </c>
      <c r="F310" s="17"/>
      <c r="G310" s="17">
        <v>0.22044821732718001</v>
      </c>
      <c r="H310" s="17">
        <v>0.22305806887687199</v>
      </c>
      <c r="I310" s="17">
        <v>0.21878096626213001</v>
      </c>
      <c r="J310" s="17">
        <v>0.145719310524624</v>
      </c>
      <c r="K310" s="17">
        <v>0.36008559878604302</v>
      </c>
      <c r="L310" s="17">
        <v>0.42950956181886002</v>
      </c>
      <c r="M310" s="17"/>
      <c r="N310" s="17">
        <v>0.41763786303366102</v>
      </c>
      <c r="O310" s="17">
        <v>0.25008162570216302</v>
      </c>
      <c r="P310" s="17">
        <v>0.26169028370306102</v>
      </c>
      <c r="Q310" s="17">
        <v>0.14579564232588499</v>
      </c>
      <c r="R310" s="17"/>
      <c r="S310" s="17">
        <v>0.322870687439827</v>
      </c>
      <c r="T310" s="17">
        <v>0.292204943637207</v>
      </c>
      <c r="U310" s="17">
        <v>0.23723713861958101</v>
      </c>
      <c r="V310" s="17">
        <v>0.17859725484123001</v>
      </c>
      <c r="W310" s="17">
        <v>0.416973188729438</v>
      </c>
      <c r="X310" s="17">
        <v>0.235836421441425</v>
      </c>
      <c r="Y310" s="17">
        <v>0.19723715162095101</v>
      </c>
      <c r="Z310" s="17">
        <v>0.322503314254938</v>
      </c>
      <c r="AA310" s="17">
        <v>0.29205651807178201</v>
      </c>
      <c r="AB310" s="17">
        <v>0.24451087759606499</v>
      </c>
      <c r="AC310" s="17">
        <v>0.24398680210931001</v>
      </c>
      <c r="AD310" s="17">
        <v>0.25012468187425702</v>
      </c>
      <c r="AE310" s="17"/>
      <c r="AF310" s="17">
        <v>0.27398209541574198</v>
      </c>
      <c r="AG310" s="17">
        <v>0.28661926832698098</v>
      </c>
      <c r="AH310" s="17">
        <v>0.21256255896474999</v>
      </c>
      <c r="AI310" s="17"/>
      <c r="AJ310" s="17">
        <v>0.36981249408799199</v>
      </c>
      <c r="AK310" s="17">
        <v>0.196485642100372</v>
      </c>
      <c r="AL310" s="17">
        <v>0.286556067726285</v>
      </c>
      <c r="AM310" s="17">
        <v>0.33414639088033499</v>
      </c>
      <c r="AN310" s="17">
        <v>0.134142682872151</v>
      </c>
    </row>
    <row r="311" spans="2:40" x14ac:dyDescent="0.25">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row>
    <row r="312" spans="2:40" x14ac:dyDescent="0.25">
      <c r="B312" s="6" t="s">
        <v>211</v>
      </c>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row>
    <row r="313" spans="2:40" x14ac:dyDescent="0.25">
      <c r="B313" s="24" t="s">
        <v>66</v>
      </c>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row>
    <row r="314" spans="2:40" x14ac:dyDescent="0.25">
      <c r="B314" t="s">
        <v>176</v>
      </c>
      <c r="C314" s="17">
        <v>0.29969187294351701</v>
      </c>
      <c r="D314" s="17">
        <v>0.31352902176578201</v>
      </c>
      <c r="E314" s="17">
        <v>0.28660488138512002</v>
      </c>
      <c r="F314" s="17"/>
      <c r="G314" s="17">
        <v>0.26206133854385399</v>
      </c>
      <c r="H314" s="17">
        <v>0.249625398391361</v>
      </c>
      <c r="I314" s="17">
        <v>0.33129846075119501</v>
      </c>
      <c r="J314" s="17">
        <v>0.35160691796128002</v>
      </c>
      <c r="K314" s="17">
        <v>0.35777633318641899</v>
      </c>
      <c r="L314" s="17">
        <v>0.258291996073582</v>
      </c>
      <c r="M314" s="17"/>
      <c r="N314" s="17">
        <v>0.29549825036611099</v>
      </c>
      <c r="O314" s="17">
        <v>0.28741541617370397</v>
      </c>
      <c r="P314" s="17">
        <v>0.274813959511096</v>
      </c>
      <c r="Q314" s="17">
        <v>0.34108689163094802</v>
      </c>
      <c r="R314" s="17"/>
      <c r="S314" s="17">
        <v>0.29970948099748701</v>
      </c>
      <c r="T314" s="17">
        <v>0.23734159983014999</v>
      </c>
      <c r="U314" s="17">
        <v>0.31180005536126598</v>
      </c>
      <c r="V314" s="17">
        <v>0.31254217159494202</v>
      </c>
      <c r="W314" s="17">
        <v>0.26748976019947202</v>
      </c>
      <c r="X314" s="17">
        <v>0.28115378274507602</v>
      </c>
      <c r="Y314" s="17">
        <v>0.302319229411738</v>
      </c>
      <c r="Z314" s="17">
        <v>0.34236740729822002</v>
      </c>
      <c r="AA314" s="17">
        <v>0.35052977253047102</v>
      </c>
      <c r="AB314" s="17">
        <v>0.32847409450897103</v>
      </c>
      <c r="AC314" s="17">
        <v>0.26955153535658799</v>
      </c>
      <c r="AD314" s="17">
        <v>0.34496088243902101</v>
      </c>
      <c r="AE314" s="17"/>
      <c r="AF314" s="17">
        <v>0.32028317522926097</v>
      </c>
      <c r="AG314" s="17">
        <v>0.28815380696715698</v>
      </c>
      <c r="AH314" s="17">
        <v>0.24048905681063301</v>
      </c>
      <c r="AI314" s="17"/>
      <c r="AJ314" s="17">
        <v>0.27764947292713299</v>
      </c>
      <c r="AK314" s="17">
        <v>0.32820131958551102</v>
      </c>
      <c r="AL314" s="17">
        <v>0.19201472137032999</v>
      </c>
      <c r="AM314" s="17">
        <v>0.39486899848848001</v>
      </c>
      <c r="AN314" s="17">
        <v>0.28831728560918102</v>
      </c>
    </row>
    <row r="315" spans="2:40" x14ac:dyDescent="0.25">
      <c r="B315" t="s">
        <v>177</v>
      </c>
      <c r="C315" s="17">
        <v>0.27766027922085501</v>
      </c>
      <c r="D315" s="17">
        <v>0.28650906232210599</v>
      </c>
      <c r="E315" s="17">
        <v>0.26923666500107901</v>
      </c>
      <c r="F315" s="17"/>
      <c r="G315" s="17">
        <v>0.305284980874304</v>
      </c>
      <c r="H315" s="17">
        <v>0.29211263712665098</v>
      </c>
      <c r="I315" s="17">
        <v>0.27395819561115697</v>
      </c>
      <c r="J315" s="17">
        <v>0.255680785024885</v>
      </c>
      <c r="K315" s="17">
        <v>0.21914459381420701</v>
      </c>
      <c r="L315" s="17">
        <v>0.30782372592900098</v>
      </c>
      <c r="M315" s="17"/>
      <c r="N315" s="17">
        <v>0.277775191733866</v>
      </c>
      <c r="O315" s="17">
        <v>0.30862706074830498</v>
      </c>
      <c r="P315" s="17">
        <v>0.31086845075013098</v>
      </c>
      <c r="Q315" s="17">
        <v>0.21418025567261101</v>
      </c>
      <c r="R315" s="17"/>
      <c r="S315" s="17">
        <v>0.26599040327346202</v>
      </c>
      <c r="T315" s="17">
        <v>0.33938590569488097</v>
      </c>
      <c r="U315" s="17">
        <v>0.28477007633130402</v>
      </c>
      <c r="V315" s="17">
        <v>0.20120303332433301</v>
      </c>
      <c r="W315" s="17">
        <v>0.25851271975713402</v>
      </c>
      <c r="X315" s="17">
        <v>0.27769137494815599</v>
      </c>
      <c r="Y315" s="17">
        <v>0.28633321277250501</v>
      </c>
      <c r="Z315" s="17">
        <v>0.30524592965748698</v>
      </c>
      <c r="AA315" s="17">
        <v>0.25013600203130698</v>
      </c>
      <c r="AB315" s="17">
        <v>0.28260668058003802</v>
      </c>
      <c r="AC315" s="17">
        <v>0.31782962879776899</v>
      </c>
      <c r="AD315" s="17">
        <v>0.27820998573297201</v>
      </c>
      <c r="AE315" s="17"/>
      <c r="AF315" s="17">
        <v>0.256976118203047</v>
      </c>
      <c r="AG315" s="17">
        <v>0.32653465302436502</v>
      </c>
      <c r="AH315" s="17">
        <v>0.21211870156274701</v>
      </c>
      <c r="AI315" s="17"/>
      <c r="AJ315" s="17">
        <v>0.28794454337993097</v>
      </c>
      <c r="AK315" s="17">
        <v>0.305262884953307</v>
      </c>
      <c r="AL315" s="17">
        <v>0.32571306423514501</v>
      </c>
      <c r="AM315" s="17">
        <v>0.20854962776289701</v>
      </c>
      <c r="AN315" s="17">
        <v>0.19255686572959499</v>
      </c>
    </row>
    <row r="316" spans="2:40" x14ac:dyDescent="0.25">
      <c r="B316" t="s">
        <v>200</v>
      </c>
      <c r="C316" s="17">
        <v>0.23930843773990701</v>
      </c>
      <c r="D316" s="17">
        <v>0.232342193594713</v>
      </c>
      <c r="E316" s="17">
        <v>0.24729366643526501</v>
      </c>
      <c r="F316" s="17"/>
      <c r="G316" s="17">
        <v>0.30244559795109699</v>
      </c>
      <c r="H316" s="17">
        <v>0.27830791093850699</v>
      </c>
      <c r="I316" s="17">
        <v>0.23758681110456401</v>
      </c>
      <c r="J316" s="17">
        <v>0.21952811680942899</v>
      </c>
      <c r="K316" s="17">
        <v>0.20019768419054901</v>
      </c>
      <c r="L316" s="17">
        <v>0.20932055754437001</v>
      </c>
      <c r="M316" s="17"/>
      <c r="N316" s="17">
        <v>0.217901827309088</v>
      </c>
      <c r="O316" s="17">
        <v>0.23496259975583</v>
      </c>
      <c r="P316" s="17">
        <v>0.24717862847480701</v>
      </c>
      <c r="Q316" s="17">
        <v>0.26331155085318497</v>
      </c>
      <c r="R316" s="17"/>
      <c r="S316" s="17">
        <v>0.25596270092144502</v>
      </c>
      <c r="T316" s="17">
        <v>0.25463318772702997</v>
      </c>
      <c r="U316" s="17">
        <v>0.20636453266011701</v>
      </c>
      <c r="V316" s="17">
        <v>0.28038487171978299</v>
      </c>
      <c r="W316" s="17">
        <v>0.26304352102288298</v>
      </c>
      <c r="X316" s="17">
        <v>0.21473105373194401</v>
      </c>
      <c r="Y316" s="17">
        <v>0.24443731960083601</v>
      </c>
      <c r="Z316" s="17">
        <v>0.186655537301192</v>
      </c>
      <c r="AA316" s="17">
        <v>0.203786487514174</v>
      </c>
      <c r="AB316" s="17">
        <v>0.25939007402168601</v>
      </c>
      <c r="AC316" s="17">
        <v>0.26514137617522598</v>
      </c>
      <c r="AD316" s="17">
        <v>0.160160110736841</v>
      </c>
      <c r="AE316" s="17"/>
      <c r="AF316" s="17">
        <v>0.243620134194765</v>
      </c>
      <c r="AG316" s="17">
        <v>0.20625293279974299</v>
      </c>
      <c r="AH316" s="17">
        <v>0.32673310260489202</v>
      </c>
      <c r="AI316" s="17"/>
      <c r="AJ316" s="17">
        <v>0.26180777921835402</v>
      </c>
      <c r="AK316" s="17">
        <v>0.20569464963251199</v>
      </c>
      <c r="AL316" s="17">
        <v>0.22908297408249401</v>
      </c>
      <c r="AM316" s="17">
        <v>0.25260530894281402</v>
      </c>
      <c r="AN316" s="17">
        <v>0.275325348717398</v>
      </c>
    </row>
    <row r="317" spans="2:40" x14ac:dyDescent="0.25">
      <c r="B317" t="s">
        <v>179</v>
      </c>
      <c r="C317" s="17">
        <v>5.6389323117547803E-2</v>
      </c>
      <c r="D317" s="17">
        <v>7.0781596144286404E-2</v>
      </c>
      <c r="E317" s="17">
        <v>4.1620335674330301E-2</v>
      </c>
      <c r="F317" s="17"/>
      <c r="G317" s="17">
        <v>5.7864987578828499E-2</v>
      </c>
      <c r="H317" s="17">
        <v>9.5236404492099899E-2</v>
      </c>
      <c r="I317" s="17">
        <v>3.5395221856284798E-2</v>
      </c>
      <c r="J317" s="17">
        <v>3.7708092927272299E-2</v>
      </c>
      <c r="K317" s="17">
        <v>5.6692911428719003E-2</v>
      </c>
      <c r="L317" s="17">
        <v>5.5941232824062097E-2</v>
      </c>
      <c r="M317" s="17"/>
      <c r="N317" s="17">
        <v>7.9816585491612704E-2</v>
      </c>
      <c r="O317" s="17">
        <v>4.7210758838488798E-2</v>
      </c>
      <c r="P317" s="17">
        <v>5.43453546979136E-2</v>
      </c>
      <c r="Q317" s="17">
        <v>4.1174338940807E-2</v>
      </c>
      <c r="R317" s="17"/>
      <c r="S317" s="17">
        <v>5.82002405343321E-2</v>
      </c>
      <c r="T317" s="17">
        <v>7.6656900663632094E-2</v>
      </c>
      <c r="U317" s="17">
        <v>2.19915131227458E-2</v>
      </c>
      <c r="V317" s="17">
        <v>4.8790348699102801E-2</v>
      </c>
      <c r="W317" s="17">
        <v>8.1077189537908295E-2</v>
      </c>
      <c r="X317" s="17">
        <v>8.6359313148892405E-2</v>
      </c>
      <c r="Y317" s="17">
        <v>4.12392337360621E-2</v>
      </c>
      <c r="Z317" s="17">
        <v>2.3559919414954E-2</v>
      </c>
      <c r="AA317" s="17">
        <v>8.2073792535776402E-2</v>
      </c>
      <c r="AB317" s="17">
        <v>3.15466907171685E-2</v>
      </c>
      <c r="AC317" s="17">
        <v>5.0987808604242797E-2</v>
      </c>
      <c r="AD317" s="17">
        <v>0</v>
      </c>
      <c r="AE317" s="17"/>
      <c r="AF317" s="17">
        <v>4.4190091519021202E-2</v>
      </c>
      <c r="AG317" s="17">
        <v>6.0650422105372401E-2</v>
      </c>
      <c r="AH317" s="17">
        <v>8.9891884189501101E-2</v>
      </c>
      <c r="AI317" s="17"/>
      <c r="AJ317" s="17">
        <v>4.8091891264392901E-2</v>
      </c>
      <c r="AK317" s="17">
        <v>6.6577469497824504E-2</v>
      </c>
      <c r="AL317" s="17">
        <v>8.3456144383605699E-2</v>
      </c>
      <c r="AM317" s="17">
        <v>2.2707421526891501E-2</v>
      </c>
      <c r="AN317" s="17">
        <v>6.4038017599334099E-2</v>
      </c>
    </row>
    <row r="318" spans="2:40" x14ac:dyDescent="0.25">
      <c r="B318" t="s">
        <v>180</v>
      </c>
      <c r="C318" s="17">
        <v>3.3793188802377701E-2</v>
      </c>
      <c r="D318" s="17">
        <v>3.76459835879078E-2</v>
      </c>
      <c r="E318" s="17">
        <v>3.0195043549840098E-2</v>
      </c>
      <c r="F318" s="17"/>
      <c r="G318" s="17">
        <v>3.4525176199718198E-2</v>
      </c>
      <c r="H318" s="17">
        <v>2.69789857087393E-2</v>
      </c>
      <c r="I318" s="17">
        <v>3.4148981668568099E-2</v>
      </c>
      <c r="J318" s="17">
        <v>2.9704120562832399E-2</v>
      </c>
      <c r="K318" s="17">
        <v>4.65666984920566E-2</v>
      </c>
      <c r="L318" s="17">
        <v>3.3302146450719397E-2</v>
      </c>
      <c r="M318" s="17"/>
      <c r="N318" s="17">
        <v>3.1132800900310301E-2</v>
      </c>
      <c r="O318" s="17">
        <v>2.8655412598869098E-2</v>
      </c>
      <c r="P318" s="17">
        <v>5.2481858354406503E-2</v>
      </c>
      <c r="Q318" s="17">
        <v>2.6045978256995901E-2</v>
      </c>
      <c r="R318" s="17"/>
      <c r="S318" s="17">
        <v>3.7183174937303297E-2</v>
      </c>
      <c r="T318" s="17">
        <v>2.2259035612193501E-2</v>
      </c>
      <c r="U318" s="17">
        <v>4.2061955874608002E-2</v>
      </c>
      <c r="V318" s="17">
        <v>4.3301930205571E-2</v>
      </c>
      <c r="W318" s="17">
        <v>4.5581677049173798E-2</v>
      </c>
      <c r="X318" s="17">
        <v>2.7429843792818601E-2</v>
      </c>
      <c r="Y318" s="17">
        <v>2.80465779481095E-2</v>
      </c>
      <c r="Z318" s="17">
        <v>5.60209085046924E-2</v>
      </c>
      <c r="AA318" s="17">
        <v>4.1753016988980297E-2</v>
      </c>
      <c r="AB318" s="17">
        <v>2.8479147430865E-2</v>
      </c>
      <c r="AC318" s="17">
        <v>1.1548923297327001E-2</v>
      </c>
      <c r="AD318" s="17">
        <v>1.8779553279948801E-2</v>
      </c>
      <c r="AE318" s="17"/>
      <c r="AF318" s="17">
        <v>3.3585690737555601E-2</v>
      </c>
      <c r="AG318" s="17">
        <v>3.5517958108110002E-2</v>
      </c>
      <c r="AH318" s="17">
        <v>1.8657366278268899E-2</v>
      </c>
      <c r="AI318" s="17"/>
      <c r="AJ318" s="17">
        <v>3.3154134311893499E-2</v>
      </c>
      <c r="AK318" s="17">
        <v>2.9099897969952101E-2</v>
      </c>
      <c r="AL318" s="17">
        <v>5.6467234918673302E-2</v>
      </c>
      <c r="AM318" s="17">
        <v>2.63325148454987E-2</v>
      </c>
      <c r="AN318" s="17">
        <v>2.9733272884174902E-2</v>
      </c>
    </row>
    <row r="319" spans="2:40" x14ac:dyDescent="0.25">
      <c r="B319" t="s">
        <v>122</v>
      </c>
      <c r="C319" s="17">
        <v>9.3156898175794894E-2</v>
      </c>
      <c r="D319" s="17">
        <v>5.91921425852047E-2</v>
      </c>
      <c r="E319" s="17">
        <v>0.12504940795436501</v>
      </c>
      <c r="F319" s="17"/>
      <c r="G319" s="17">
        <v>3.7817918852197999E-2</v>
      </c>
      <c r="H319" s="17">
        <v>5.7738663342642299E-2</v>
      </c>
      <c r="I319" s="17">
        <v>8.7612329008231196E-2</v>
      </c>
      <c r="J319" s="17">
        <v>0.105771966714301</v>
      </c>
      <c r="K319" s="17">
        <v>0.11962177888804899</v>
      </c>
      <c r="L319" s="17">
        <v>0.135320341178265</v>
      </c>
      <c r="M319" s="17"/>
      <c r="N319" s="17">
        <v>9.7875344199011699E-2</v>
      </c>
      <c r="O319" s="17">
        <v>9.3128751884803102E-2</v>
      </c>
      <c r="P319" s="17">
        <v>6.0311748211646303E-2</v>
      </c>
      <c r="Q319" s="17">
        <v>0.114200984645453</v>
      </c>
      <c r="R319" s="17"/>
      <c r="S319" s="17">
        <v>8.2953999335970904E-2</v>
      </c>
      <c r="T319" s="17">
        <v>6.9723370472112897E-2</v>
      </c>
      <c r="U319" s="17">
        <v>0.13301186664995901</v>
      </c>
      <c r="V319" s="17">
        <v>0.11377764445626801</v>
      </c>
      <c r="W319" s="17">
        <v>8.4295132433428094E-2</v>
      </c>
      <c r="X319" s="17">
        <v>0.11263463163311301</v>
      </c>
      <c r="Y319" s="17">
        <v>9.7624426530750097E-2</v>
      </c>
      <c r="Z319" s="17">
        <v>8.6150297823453806E-2</v>
      </c>
      <c r="AA319" s="17">
        <v>7.1720928399291298E-2</v>
      </c>
      <c r="AB319" s="17">
        <v>6.9503312741271597E-2</v>
      </c>
      <c r="AC319" s="17">
        <v>8.4940727768847396E-2</v>
      </c>
      <c r="AD319" s="17">
        <v>0.197889467811217</v>
      </c>
      <c r="AE319" s="17"/>
      <c r="AF319" s="17">
        <v>0.101344790116351</v>
      </c>
      <c r="AG319" s="17">
        <v>8.2890226995252794E-2</v>
      </c>
      <c r="AH319" s="17">
        <v>0.112109888553958</v>
      </c>
      <c r="AI319" s="17"/>
      <c r="AJ319" s="17">
        <v>9.1352178898294806E-2</v>
      </c>
      <c r="AK319" s="17">
        <v>6.5163778360893404E-2</v>
      </c>
      <c r="AL319" s="17">
        <v>0.113265861009752</v>
      </c>
      <c r="AM319" s="17">
        <v>9.4936128433418004E-2</v>
      </c>
      <c r="AN319" s="17">
        <v>0.150029209460318</v>
      </c>
    </row>
    <row r="320" spans="2:40" x14ac:dyDescent="0.25">
      <c r="B320" t="s">
        <v>181</v>
      </c>
      <c r="C320" s="17">
        <v>0.57735215216437297</v>
      </c>
      <c r="D320" s="17">
        <v>0.60003808408788795</v>
      </c>
      <c r="E320" s="17">
        <v>0.55584154638619898</v>
      </c>
      <c r="F320" s="17"/>
      <c r="G320" s="17">
        <v>0.56734631941815805</v>
      </c>
      <c r="H320" s="17">
        <v>0.54173803551801203</v>
      </c>
      <c r="I320" s="17">
        <v>0.60525665636235204</v>
      </c>
      <c r="J320" s="17">
        <v>0.60728770298616497</v>
      </c>
      <c r="K320" s="17">
        <v>0.57692092700062603</v>
      </c>
      <c r="L320" s="17">
        <v>0.56611572200258398</v>
      </c>
      <c r="M320" s="17"/>
      <c r="N320" s="17">
        <v>0.57327344209997699</v>
      </c>
      <c r="O320" s="17">
        <v>0.59604247692200896</v>
      </c>
      <c r="P320" s="17">
        <v>0.58568241026122703</v>
      </c>
      <c r="Q320" s="17">
        <v>0.55526714730355997</v>
      </c>
      <c r="R320" s="17"/>
      <c r="S320" s="17">
        <v>0.56569988427094897</v>
      </c>
      <c r="T320" s="17">
        <v>0.57672750552503205</v>
      </c>
      <c r="U320" s="17">
        <v>0.596570131692571</v>
      </c>
      <c r="V320" s="17">
        <v>0.513745204919275</v>
      </c>
      <c r="W320" s="17">
        <v>0.52600247995660698</v>
      </c>
      <c r="X320" s="17">
        <v>0.55884515769323195</v>
      </c>
      <c r="Y320" s="17">
        <v>0.58865244218424295</v>
      </c>
      <c r="Z320" s="17">
        <v>0.647613336955708</v>
      </c>
      <c r="AA320" s="17">
        <v>0.60066577456177805</v>
      </c>
      <c r="AB320" s="17">
        <v>0.61108077508900904</v>
      </c>
      <c r="AC320" s="17">
        <v>0.58738116415435704</v>
      </c>
      <c r="AD320" s="17">
        <v>0.62317086817199296</v>
      </c>
      <c r="AE320" s="17"/>
      <c r="AF320" s="17">
        <v>0.57725929343230697</v>
      </c>
      <c r="AG320" s="17">
        <v>0.614688459991522</v>
      </c>
      <c r="AH320" s="17">
        <v>0.45260775837338002</v>
      </c>
      <c r="AI320" s="17"/>
      <c r="AJ320" s="17">
        <v>0.56559401630706496</v>
      </c>
      <c r="AK320" s="17">
        <v>0.63346420453881802</v>
      </c>
      <c r="AL320" s="17">
        <v>0.51772778560547505</v>
      </c>
      <c r="AM320" s="17">
        <v>0.60341862625137699</v>
      </c>
      <c r="AN320" s="17">
        <v>0.48087415133877598</v>
      </c>
    </row>
    <row r="321" spans="2:40" x14ac:dyDescent="0.25">
      <c r="B321" t="s">
        <v>182</v>
      </c>
      <c r="C321" s="17">
        <v>9.0182511919925407E-2</v>
      </c>
      <c r="D321" s="17">
        <v>0.108427579732194</v>
      </c>
      <c r="E321" s="17">
        <v>7.1815379224170403E-2</v>
      </c>
      <c r="F321" s="17"/>
      <c r="G321" s="17">
        <v>9.2390163778546697E-2</v>
      </c>
      <c r="H321" s="17">
        <v>0.12221539020083901</v>
      </c>
      <c r="I321" s="17">
        <v>6.9544203524852896E-2</v>
      </c>
      <c r="J321" s="17">
        <v>6.7412213490104705E-2</v>
      </c>
      <c r="K321" s="17">
        <v>0.103259609920776</v>
      </c>
      <c r="L321" s="17">
        <v>8.9243379274781501E-2</v>
      </c>
      <c r="M321" s="17"/>
      <c r="N321" s="17">
        <v>0.11094938639192301</v>
      </c>
      <c r="O321" s="17">
        <v>7.5866171437357896E-2</v>
      </c>
      <c r="P321" s="17">
        <v>0.10682721305232</v>
      </c>
      <c r="Q321" s="17">
        <v>6.7220317197802901E-2</v>
      </c>
      <c r="R321" s="17"/>
      <c r="S321" s="17">
        <v>9.5383415471635397E-2</v>
      </c>
      <c r="T321" s="17">
        <v>9.8915936275825594E-2</v>
      </c>
      <c r="U321" s="17">
        <v>6.4053468997353799E-2</v>
      </c>
      <c r="V321" s="17">
        <v>9.2092278904673794E-2</v>
      </c>
      <c r="W321" s="17">
        <v>0.126658866587082</v>
      </c>
      <c r="X321" s="17">
        <v>0.113789156941711</v>
      </c>
      <c r="Y321" s="17">
        <v>6.9285811684171597E-2</v>
      </c>
      <c r="Z321" s="17">
        <v>7.9580827919646296E-2</v>
      </c>
      <c r="AA321" s="17">
        <v>0.123826809524757</v>
      </c>
      <c r="AB321" s="17">
        <v>6.00258381480335E-2</v>
      </c>
      <c r="AC321" s="17">
        <v>6.2536731901569803E-2</v>
      </c>
      <c r="AD321" s="17">
        <v>1.8779553279948801E-2</v>
      </c>
      <c r="AE321" s="17"/>
      <c r="AF321" s="17">
        <v>7.7775782256576803E-2</v>
      </c>
      <c r="AG321" s="17">
        <v>9.6168380213482299E-2</v>
      </c>
      <c r="AH321" s="17">
        <v>0.10854925046777</v>
      </c>
      <c r="AI321" s="17"/>
      <c r="AJ321" s="17">
        <v>8.1246025576286393E-2</v>
      </c>
      <c r="AK321" s="17">
        <v>9.5677367467776595E-2</v>
      </c>
      <c r="AL321" s="17">
        <v>0.13992337930227899</v>
      </c>
      <c r="AM321" s="17">
        <v>4.9039936372390201E-2</v>
      </c>
      <c r="AN321" s="17">
        <v>9.3771290483509101E-2</v>
      </c>
    </row>
    <row r="322" spans="2:40" x14ac:dyDescent="0.25">
      <c r="B322" t="s">
        <v>106</v>
      </c>
      <c r="C322" s="17">
        <v>0.48716964024444698</v>
      </c>
      <c r="D322" s="17">
        <v>0.49161050435569398</v>
      </c>
      <c r="E322" s="17">
        <v>0.48402616716202901</v>
      </c>
      <c r="F322" s="17"/>
      <c r="G322" s="17">
        <v>0.47495615563961102</v>
      </c>
      <c r="H322" s="17">
        <v>0.41952264531717298</v>
      </c>
      <c r="I322" s="17">
        <v>0.53571245283749902</v>
      </c>
      <c r="J322" s="17">
        <v>0.53987548949606001</v>
      </c>
      <c r="K322" s="17">
        <v>0.47366131707984999</v>
      </c>
      <c r="L322" s="17">
        <v>0.47687234272780199</v>
      </c>
      <c r="M322" s="17"/>
      <c r="N322" s="17">
        <v>0.46232405570805402</v>
      </c>
      <c r="O322" s="17">
        <v>0.52017630548465099</v>
      </c>
      <c r="P322" s="17">
        <v>0.47885519720890701</v>
      </c>
      <c r="Q322" s="17">
        <v>0.488046830105757</v>
      </c>
      <c r="R322" s="17"/>
      <c r="S322" s="17">
        <v>0.47031646879931399</v>
      </c>
      <c r="T322" s="17">
        <v>0.47781156924920598</v>
      </c>
      <c r="U322" s="17">
        <v>0.53251666269521702</v>
      </c>
      <c r="V322" s="17">
        <v>0.42165292601460203</v>
      </c>
      <c r="W322" s="17">
        <v>0.39934361336952501</v>
      </c>
      <c r="X322" s="17">
        <v>0.44505600075152102</v>
      </c>
      <c r="Y322" s="17">
        <v>0.51936663050007104</v>
      </c>
      <c r="Z322" s="17">
        <v>0.56803250903606095</v>
      </c>
      <c r="AA322" s="17">
        <v>0.476838965037022</v>
      </c>
      <c r="AB322" s="17">
        <v>0.55105493694097496</v>
      </c>
      <c r="AC322" s="17">
        <v>0.52484443225278699</v>
      </c>
      <c r="AD322" s="17">
        <v>0.60439131489204401</v>
      </c>
      <c r="AE322" s="17"/>
      <c r="AF322" s="17">
        <v>0.49948351117572998</v>
      </c>
      <c r="AG322" s="17">
        <v>0.51852007977803904</v>
      </c>
      <c r="AH322" s="17">
        <v>0.34405850790560999</v>
      </c>
      <c r="AI322" s="17"/>
      <c r="AJ322" s="17">
        <v>0.484347990730778</v>
      </c>
      <c r="AK322" s="17">
        <v>0.53778683707104102</v>
      </c>
      <c r="AL322" s="17">
        <v>0.37780440630319601</v>
      </c>
      <c r="AM322" s="17">
        <v>0.55437868987898697</v>
      </c>
      <c r="AN322" s="17">
        <v>0.38710286085526702</v>
      </c>
    </row>
    <row r="323" spans="2:40" x14ac:dyDescent="0.25">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row>
    <row r="324" spans="2:40" x14ac:dyDescent="0.25">
      <c r="B324" s="6" t="s">
        <v>212</v>
      </c>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row>
    <row r="325" spans="2:40" x14ac:dyDescent="0.25">
      <c r="B325" s="24" t="s">
        <v>66</v>
      </c>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row>
    <row r="326" spans="2:40" x14ac:dyDescent="0.25">
      <c r="B326" t="s">
        <v>176</v>
      </c>
      <c r="C326" s="17">
        <v>0.273124323092229</v>
      </c>
      <c r="D326" s="17">
        <v>0.26100034274668199</v>
      </c>
      <c r="E326" s="17">
        <v>0.283227359102808</v>
      </c>
      <c r="F326" s="17"/>
      <c r="G326" s="17">
        <v>0.313484845715571</v>
      </c>
      <c r="H326" s="17">
        <v>0.26051362239641501</v>
      </c>
      <c r="I326" s="17">
        <v>0.29512211087130302</v>
      </c>
      <c r="J326" s="17">
        <v>0.31880053651033702</v>
      </c>
      <c r="K326" s="17">
        <v>0.263291316733268</v>
      </c>
      <c r="L326" s="17">
        <v>0.20786979568594199</v>
      </c>
      <c r="M326" s="17"/>
      <c r="N326" s="17">
        <v>0.21024961581839699</v>
      </c>
      <c r="O326" s="17">
        <v>0.26043307746054201</v>
      </c>
      <c r="P326" s="17">
        <v>0.27262239475954497</v>
      </c>
      <c r="Q326" s="17">
        <v>0.35432983800124102</v>
      </c>
      <c r="R326" s="17"/>
      <c r="S326" s="17">
        <v>0.28658815949012501</v>
      </c>
      <c r="T326" s="17">
        <v>0.25096995607879302</v>
      </c>
      <c r="U326" s="17">
        <v>0.264104069414271</v>
      </c>
      <c r="V326" s="17">
        <v>0.254385319035974</v>
      </c>
      <c r="W326" s="17">
        <v>0.276849012103977</v>
      </c>
      <c r="X326" s="17">
        <v>0.26054544328350798</v>
      </c>
      <c r="Y326" s="17">
        <v>0.26105816112149899</v>
      </c>
      <c r="Z326" s="17">
        <v>0.301834709324932</v>
      </c>
      <c r="AA326" s="17">
        <v>0.31265968262655802</v>
      </c>
      <c r="AB326" s="17">
        <v>0.24655580898274099</v>
      </c>
      <c r="AC326" s="17">
        <v>0.30619007095213402</v>
      </c>
      <c r="AD326" s="17">
        <v>0.28951387007909402</v>
      </c>
      <c r="AE326" s="17"/>
      <c r="AF326" s="17">
        <v>0.30015649517309401</v>
      </c>
      <c r="AG326" s="17">
        <v>0.25119213686541902</v>
      </c>
      <c r="AH326" s="17">
        <v>0.23220271354637001</v>
      </c>
      <c r="AI326" s="17"/>
      <c r="AJ326" s="17">
        <v>0.24247618045051</v>
      </c>
      <c r="AK326" s="17">
        <v>0.31693555225542003</v>
      </c>
      <c r="AL326" s="17">
        <v>0.22797616343607</v>
      </c>
      <c r="AM326" s="17">
        <v>0.25936072568213703</v>
      </c>
      <c r="AN326" s="17">
        <v>0.290224313352129</v>
      </c>
    </row>
    <row r="327" spans="2:40" x14ac:dyDescent="0.25">
      <c r="B327" t="s">
        <v>177</v>
      </c>
      <c r="C327" s="17">
        <v>0.25359844493835998</v>
      </c>
      <c r="D327" s="17">
        <v>0.24976870227822001</v>
      </c>
      <c r="E327" s="17">
        <v>0.25858937192677101</v>
      </c>
      <c r="F327" s="17"/>
      <c r="G327" s="17">
        <v>0.29601858708163498</v>
      </c>
      <c r="H327" s="17">
        <v>0.275615592378818</v>
      </c>
      <c r="I327" s="17">
        <v>0.293047269621592</v>
      </c>
      <c r="J327" s="17">
        <v>0.242905184938742</v>
      </c>
      <c r="K327" s="17">
        <v>0.188926827223523</v>
      </c>
      <c r="L327" s="17">
        <v>0.227446445488869</v>
      </c>
      <c r="M327" s="17"/>
      <c r="N327" s="17">
        <v>0.23881522846662001</v>
      </c>
      <c r="O327" s="17">
        <v>0.26851012112499401</v>
      </c>
      <c r="P327" s="17">
        <v>0.29170475458106498</v>
      </c>
      <c r="Q327" s="17">
        <v>0.21993753968857799</v>
      </c>
      <c r="R327" s="17"/>
      <c r="S327" s="17">
        <v>0.26830424941217301</v>
      </c>
      <c r="T327" s="17">
        <v>0.241936120444353</v>
      </c>
      <c r="U327" s="17">
        <v>0.26570112604905699</v>
      </c>
      <c r="V327" s="17">
        <v>0.26213055848647199</v>
      </c>
      <c r="W327" s="17">
        <v>0.18739032576294901</v>
      </c>
      <c r="X327" s="17">
        <v>0.284662818756096</v>
      </c>
      <c r="Y327" s="17">
        <v>0.30934726834237503</v>
      </c>
      <c r="Z327" s="17">
        <v>0.262873070960435</v>
      </c>
      <c r="AA327" s="17">
        <v>0.22254105718235101</v>
      </c>
      <c r="AB327" s="17">
        <v>0.27646951201555298</v>
      </c>
      <c r="AC327" s="17">
        <v>0.20908830271464399</v>
      </c>
      <c r="AD327" s="17">
        <v>0.19746774963657801</v>
      </c>
      <c r="AE327" s="17"/>
      <c r="AF327" s="17">
        <v>0.25943985409332398</v>
      </c>
      <c r="AG327" s="17">
        <v>0.25065136673136501</v>
      </c>
      <c r="AH327" s="17">
        <v>0.248833757169103</v>
      </c>
      <c r="AI327" s="17"/>
      <c r="AJ327" s="17">
        <v>0.26278881604222398</v>
      </c>
      <c r="AK327" s="17">
        <v>0.26324169341874998</v>
      </c>
      <c r="AL327" s="17">
        <v>0.22194532039439299</v>
      </c>
      <c r="AM327" s="17">
        <v>0.26381276659198</v>
      </c>
      <c r="AN327" s="17">
        <v>0.240314015135769</v>
      </c>
    </row>
    <row r="328" spans="2:40" x14ac:dyDescent="0.25">
      <c r="B328" t="s">
        <v>200</v>
      </c>
      <c r="C328" s="17">
        <v>0.23694440371671599</v>
      </c>
      <c r="D328" s="17">
        <v>0.241669473212103</v>
      </c>
      <c r="E328" s="17">
        <v>0.23349440955475401</v>
      </c>
      <c r="F328" s="17"/>
      <c r="G328" s="17">
        <v>0.23146857808519</v>
      </c>
      <c r="H328" s="17">
        <v>0.26092278019766002</v>
      </c>
      <c r="I328" s="17">
        <v>0.23223192743757501</v>
      </c>
      <c r="J328" s="17">
        <v>0.22708584402985599</v>
      </c>
      <c r="K328" s="17">
        <v>0.24428658408038201</v>
      </c>
      <c r="L328" s="17">
        <v>0.22801390902999499</v>
      </c>
      <c r="M328" s="17"/>
      <c r="N328" s="17">
        <v>0.249318873501154</v>
      </c>
      <c r="O328" s="17">
        <v>0.22715532651336501</v>
      </c>
      <c r="P328" s="17">
        <v>0.24874614980488399</v>
      </c>
      <c r="Q328" s="17">
        <v>0.22496522124696799</v>
      </c>
      <c r="R328" s="17"/>
      <c r="S328" s="17">
        <v>0.243713906912464</v>
      </c>
      <c r="T328" s="17">
        <v>0.26526393545667198</v>
      </c>
      <c r="U328" s="17">
        <v>0.17609520160038999</v>
      </c>
      <c r="V328" s="17">
        <v>0.251824925275419</v>
      </c>
      <c r="W328" s="17">
        <v>0.31348030829506301</v>
      </c>
      <c r="X328" s="17">
        <v>0.23927237370525201</v>
      </c>
      <c r="Y328" s="17">
        <v>0.24456239522405901</v>
      </c>
      <c r="Z328" s="17">
        <v>0.17063454118486601</v>
      </c>
      <c r="AA328" s="17">
        <v>0.20364999164324701</v>
      </c>
      <c r="AB328" s="17">
        <v>0.25072989220258501</v>
      </c>
      <c r="AC328" s="17">
        <v>0.25990188440519302</v>
      </c>
      <c r="AD328" s="17">
        <v>0.123231469087557</v>
      </c>
      <c r="AE328" s="17"/>
      <c r="AF328" s="17">
        <v>0.211723312095072</v>
      </c>
      <c r="AG328" s="17">
        <v>0.23575684520669599</v>
      </c>
      <c r="AH328" s="17">
        <v>0.336820434830296</v>
      </c>
      <c r="AI328" s="17"/>
      <c r="AJ328" s="17">
        <v>0.22952115605531101</v>
      </c>
      <c r="AK328" s="17">
        <v>0.23754922952955901</v>
      </c>
      <c r="AL328" s="17">
        <v>0.27175651561950098</v>
      </c>
      <c r="AM328" s="17">
        <v>0.24644679368209599</v>
      </c>
      <c r="AN328" s="17">
        <v>0.262440878078602</v>
      </c>
    </row>
    <row r="329" spans="2:40" x14ac:dyDescent="0.25">
      <c r="B329" t="s">
        <v>179</v>
      </c>
      <c r="C329" s="17">
        <v>0.125186801266887</v>
      </c>
      <c r="D329" s="17">
        <v>0.14438209266720001</v>
      </c>
      <c r="E329" s="17">
        <v>0.106063589455693</v>
      </c>
      <c r="F329" s="17"/>
      <c r="G329" s="17">
        <v>0.114471350379121</v>
      </c>
      <c r="H329" s="17">
        <v>0.13018385280290601</v>
      </c>
      <c r="I329" s="17">
        <v>7.3393137127894803E-2</v>
      </c>
      <c r="J329" s="17">
        <v>0.10516838161007901</v>
      </c>
      <c r="K329" s="17">
        <v>0.14462926623361699</v>
      </c>
      <c r="L329" s="17">
        <v>0.17378523715852401</v>
      </c>
      <c r="M329" s="17"/>
      <c r="N329" s="17">
        <v>0.17481581783896799</v>
      </c>
      <c r="O329" s="17">
        <v>0.132936582409513</v>
      </c>
      <c r="P329" s="17">
        <v>9.4353259430918296E-2</v>
      </c>
      <c r="Q329" s="17">
        <v>9.0592136472194995E-2</v>
      </c>
      <c r="R329" s="17"/>
      <c r="S329" s="17">
        <v>9.8301065202834298E-2</v>
      </c>
      <c r="T329" s="17">
        <v>0.13903197526504699</v>
      </c>
      <c r="U329" s="17">
        <v>0.102213095905395</v>
      </c>
      <c r="V329" s="17">
        <v>0.121653301953521</v>
      </c>
      <c r="W329" s="17">
        <v>0.14813034079356099</v>
      </c>
      <c r="X329" s="17">
        <v>0.12567061454747799</v>
      </c>
      <c r="Y329" s="17">
        <v>9.3890742559974899E-2</v>
      </c>
      <c r="Z329" s="17">
        <v>0.15398998877557801</v>
      </c>
      <c r="AA329" s="17">
        <v>0.13458384009379401</v>
      </c>
      <c r="AB329" s="17">
        <v>0.14743809134073599</v>
      </c>
      <c r="AC329" s="17">
        <v>0.11951447933150799</v>
      </c>
      <c r="AD329" s="17">
        <v>0.16135489964778399</v>
      </c>
      <c r="AE329" s="17"/>
      <c r="AF329" s="17">
        <v>0.114267533719817</v>
      </c>
      <c r="AG329" s="17">
        <v>0.14938297145096099</v>
      </c>
      <c r="AH329" s="17">
        <v>6.3607818423486104E-2</v>
      </c>
      <c r="AI329" s="17"/>
      <c r="AJ329" s="17">
        <v>0.151454675577822</v>
      </c>
      <c r="AK329" s="17">
        <v>0.110270448020286</v>
      </c>
      <c r="AL329" s="17">
        <v>0.140047613356897</v>
      </c>
      <c r="AM329" s="17">
        <v>5.01434452825077E-2</v>
      </c>
      <c r="AN329" s="17">
        <v>6.3533908489775207E-2</v>
      </c>
    </row>
    <row r="330" spans="2:40" x14ac:dyDescent="0.25">
      <c r="B330" t="s">
        <v>180</v>
      </c>
      <c r="C330" s="17">
        <v>4.85333383770577E-2</v>
      </c>
      <c r="D330" s="17">
        <v>6.23915560684132E-2</v>
      </c>
      <c r="E330" s="17">
        <v>3.5231486131523597E-2</v>
      </c>
      <c r="F330" s="17"/>
      <c r="G330" s="17">
        <v>2.4209212706660498E-2</v>
      </c>
      <c r="H330" s="17">
        <v>2.5014348713360501E-2</v>
      </c>
      <c r="I330" s="17">
        <v>4.9355237640890302E-2</v>
      </c>
      <c r="J330" s="17">
        <v>2.6525235179080502E-2</v>
      </c>
      <c r="K330" s="17">
        <v>5.59740076202195E-2</v>
      </c>
      <c r="L330" s="17">
        <v>9.6191161060393604E-2</v>
      </c>
      <c r="M330" s="17"/>
      <c r="N330" s="17">
        <v>7.2445715766400201E-2</v>
      </c>
      <c r="O330" s="17">
        <v>4.7615784522731797E-2</v>
      </c>
      <c r="P330" s="17">
        <v>3.9018704025280397E-2</v>
      </c>
      <c r="Q330" s="17">
        <v>3.2750741779931501E-2</v>
      </c>
      <c r="R330" s="17"/>
      <c r="S330" s="17">
        <v>3.9227923747879201E-2</v>
      </c>
      <c r="T330" s="17">
        <v>5.4112086515986098E-2</v>
      </c>
      <c r="U330" s="17">
        <v>8.7221844530401799E-2</v>
      </c>
      <c r="V330" s="17">
        <v>5.0886878949941899E-2</v>
      </c>
      <c r="W330" s="17">
        <v>3.4533704602915903E-2</v>
      </c>
      <c r="X330" s="17">
        <v>3.63181222949958E-2</v>
      </c>
      <c r="Y330" s="17">
        <v>3.9532391438744499E-2</v>
      </c>
      <c r="Z330" s="17">
        <v>2.3206149712839599E-2</v>
      </c>
      <c r="AA330" s="17">
        <v>7.97886246040653E-2</v>
      </c>
      <c r="AB330" s="17">
        <v>3.6004228321374301E-2</v>
      </c>
      <c r="AC330" s="17">
        <v>2.5218534414349E-2</v>
      </c>
      <c r="AD330" s="17">
        <v>4.6588425561339103E-2</v>
      </c>
      <c r="AE330" s="17"/>
      <c r="AF330" s="17">
        <v>4.8427139979534801E-2</v>
      </c>
      <c r="AG330" s="17">
        <v>5.9214458414585003E-2</v>
      </c>
      <c r="AH330" s="17">
        <v>2.6677458406721501E-2</v>
      </c>
      <c r="AI330" s="17"/>
      <c r="AJ330" s="17">
        <v>5.8171610357244802E-2</v>
      </c>
      <c r="AK330" s="17">
        <v>2.8234813161845999E-2</v>
      </c>
      <c r="AL330" s="17">
        <v>8.3786944951699596E-2</v>
      </c>
      <c r="AM330" s="17">
        <v>4.9554476846036297E-2</v>
      </c>
      <c r="AN330" s="17">
        <v>3.1232359708265999E-2</v>
      </c>
    </row>
    <row r="331" spans="2:40" x14ac:dyDescent="0.25">
      <c r="B331" t="s">
        <v>122</v>
      </c>
      <c r="C331" s="17">
        <v>6.26126886087503E-2</v>
      </c>
      <c r="D331" s="17">
        <v>4.0787833027381697E-2</v>
      </c>
      <c r="E331" s="17">
        <v>8.33937838284496E-2</v>
      </c>
      <c r="F331" s="17"/>
      <c r="G331" s="17">
        <v>2.0347426031821901E-2</v>
      </c>
      <c r="H331" s="17">
        <v>4.7749803510841002E-2</v>
      </c>
      <c r="I331" s="17">
        <v>5.6850317300745301E-2</v>
      </c>
      <c r="J331" s="17">
        <v>7.9514817731905094E-2</v>
      </c>
      <c r="K331" s="17">
        <v>0.10289199810899</v>
      </c>
      <c r="L331" s="17">
        <v>6.6693451576275806E-2</v>
      </c>
      <c r="M331" s="17"/>
      <c r="N331" s="17">
        <v>5.4354748608460603E-2</v>
      </c>
      <c r="O331" s="17">
        <v>6.3349107968853804E-2</v>
      </c>
      <c r="P331" s="17">
        <v>5.3554737398307198E-2</v>
      </c>
      <c r="Q331" s="17">
        <v>7.7424522811085805E-2</v>
      </c>
      <c r="R331" s="17"/>
      <c r="S331" s="17">
        <v>6.3864695234525107E-2</v>
      </c>
      <c r="T331" s="17">
        <v>4.8685926239149302E-2</v>
      </c>
      <c r="U331" s="17">
        <v>0.10466466250048501</v>
      </c>
      <c r="V331" s="17">
        <v>5.9119016298672701E-2</v>
      </c>
      <c r="W331" s="17">
        <v>3.9616308441534E-2</v>
      </c>
      <c r="X331" s="17">
        <v>5.3530627412670798E-2</v>
      </c>
      <c r="Y331" s="17">
        <v>5.1609041313347398E-2</v>
      </c>
      <c r="Z331" s="17">
        <v>8.7461540041349206E-2</v>
      </c>
      <c r="AA331" s="17">
        <v>4.67768038499854E-2</v>
      </c>
      <c r="AB331" s="17">
        <v>4.2802467137010698E-2</v>
      </c>
      <c r="AC331" s="17">
        <v>8.0086728182172703E-2</v>
      </c>
      <c r="AD331" s="17">
        <v>0.18184358598764699</v>
      </c>
      <c r="AE331" s="17"/>
      <c r="AF331" s="17">
        <v>6.5985664939158195E-2</v>
      </c>
      <c r="AG331" s="17">
        <v>5.3802221330974502E-2</v>
      </c>
      <c r="AH331" s="17">
        <v>9.1857817624022994E-2</v>
      </c>
      <c r="AI331" s="17"/>
      <c r="AJ331" s="17">
        <v>5.5587561516888401E-2</v>
      </c>
      <c r="AK331" s="17">
        <v>4.3768263614139401E-2</v>
      </c>
      <c r="AL331" s="17">
        <v>5.4487442241439303E-2</v>
      </c>
      <c r="AM331" s="17">
        <v>0.13068179191524301</v>
      </c>
      <c r="AN331" s="17">
        <v>0.11225452523545799</v>
      </c>
    </row>
    <row r="332" spans="2:40" x14ac:dyDescent="0.25">
      <c r="B332" t="s">
        <v>181</v>
      </c>
      <c r="C332" s="17">
        <v>0.52672276803059004</v>
      </c>
      <c r="D332" s="17">
        <v>0.51076904502490195</v>
      </c>
      <c r="E332" s="17">
        <v>0.54181673102957895</v>
      </c>
      <c r="F332" s="17"/>
      <c r="G332" s="17">
        <v>0.60950343279720698</v>
      </c>
      <c r="H332" s="17">
        <v>0.53612921477523301</v>
      </c>
      <c r="I332" s="17">
        <v>0.58816938049289502</v>
      </c>
      <c r="J332" s="17">
        <v>0.56170572144907904</v>
      </c>
      <c r="K332" s="17">
        <v>0.452218143956791</v>
      </c>
      <c r="L332" s="17">
        <v>0.43531624117481099</v>
      </c>
      <c r="M332" s="17"/>
      <c r="N332" s="17">
        <v>0.44906484428501697</v>
      </c>
      <c r="O332" s="17">
        <v>0.52894319858553596</v>
      </c>
      <c r="P332" s="17">
        <v>0.56432714934061001</v>
      </c>
      <c r="Q332" s="17">
        <v>0.57426737768981895</v>
      </c>
      <c r="R332" s="17"/>
      <c r="S332" s="17">
        <v>0.55489240890229796</v>
      </c>
      <c r="T332" s="17">
        <v>0.492906076523146</v>
      </c>
      <c r="U332" s="17">
        <v>0.52980519546332805</v>
      </c>
      <c r="V332" s="17">
        <v>0.51651587752244599</v>
      </c>
      <c r="W332" s="17">
        <v>0.46423933786692601</v>
      </c>
      <c r="X332" s="17">
        <v>0.54520826203960404</v>
      </c>
      <c r="Y332" s="17">
        <v>0.57040542946387396</v>
      </c>
      <c r="Z332" s="17">
        <v>0.56470778028536694</v>
      </c>
      <c r="AA332" s="17">
        <v>0.53520073980890903</v>
      </c>
      <c r="AB332" s="17">
        <v>0.52302532099829402</v>
      </c>
      <c r="AC332" s="17">
        <v>0.51527837366677798</v>
      </c>
      <c r="AD332" s="17">
        <v>0.486981619715672</v>
      </c>
      <c r="AE332" s="17"/>
      <c r="AF332" s="17">
        <v>0.55959634926641799</v>
      </c>
      <c r="AG332" s="17">
        <v>0.50184350359678298</v>
      </c>
      <c r="AH332" s="17">
        <v>0.48103647071547301</v>
      </c>
      <c r="AI332" s="17"/>
      <c r="AJ332" s="17">
        <v>0.50526499649273404</v>
      </c>
      <c r="AK332" s="17">
        <v>0.58017724567417095</v>
      </c>
      <c r="AL332" s="17">
        <v>0.44992148383046299</v>
      </c>
      <c r="AM332" s="17">
        <v>0.52317349227411603</v>
      </c>
      <c r="AN332" s="17">
        <v>0.53053832848789895</v>
      </c>
    </row>
    <row r="333" spans="2:40" x14ac:dyDescent="0.25">
      <c r="B333" t="s">
        <v>182</v>
      </c>
      <c r="C333" s="17">
        <v>0.173720139643944</v>
      </c>
      <c r="D333" s="17">
        <v>0.20677364873561399</v>
      </c>
      <c r="E333" s="17">
        <v>0.14129507558721699</v>
      </c>
      <c r="F333" s="17"/>
      <c r="G333" s="17">
        <v>0.138680563085782</v>
      </c>
      <c r="H333" s="17">
        <v>0.15519820151626601</v>
      </c>
      <c r="I333" s="17">
        <v>0.122748374768785</v>
      </c>
      <c r="J333" s="17">
        <v>0.131693616789159</v>
      </c>
      <c r="K333" s="17">
        <v>0.200603273853836</v>
      </c>
      <c r="L333" s="17">
        <v>0.269976398218918</v>
      </c>
      <c r="M333" s="17"/>
      <c r="N333" s="17">
        <v>0.24726153360536801</v>
      </c>
      <c r="O333" s="17">
        <v>0.180552366932245</v>
      </c>
      <c r="P333" s="17">
        <v>0.13337196345619901</v>
      </c>
      <c r="Q333" s="17">
        <v>0.123342878252127</v>
      </c>
      <c r="R333" s="17"/>
      <c r="S333" s="17">
        <v>0.137528988950713</v>
      </c>
      <c r="T333" s="17">
        <v>0.19314406178103299</v>
      </c>
      <c r="U333" s="17">
        <v>0.18943494043579701</v>
      </c>
      <c r="V333" s="17">
        <v>0.17254018090346199</v>
      </c>
      <c r="W333" s="17">
        <v>0.18266404539647699</v>
      </c>
      <c r="X333" s="17">
        <v>0.161988736842473</v>
      </c>
      <c r="Y333" s="17">
        <v>0.133423133998719</v>
      </c>
      <c r="Z333" s="17">
        <v>0.177196138488418</v>
      </c>
      <c r="AA333" s="17">
        <v>0.21437246469785901</v>
      </c>
      <c r="AB333" s="17">
        <v>0.183442319662111</v>
      </c>
      <c r="AC333" s="17">
        <v>0.14473301374585701</v>
      </c>
      <c r="AD333" s="17">
        <v>0.20794332520912401</v>
      </c>
      <c r="AE333" s="17"/>
      <c r="AF333" s="17">
        <v>0.16269467369935101</v>
      </c>
      <c r="AG333" s="17">
        <v>0.208597429865546</v>
      </c>
      <c r="AH333" s="17">
        <v>9.0285276830207595E-2</v>
      </c>
      <c r="AI333" s="17"/>
      <c r="AJ333" s="17">
        <v>0.20962628593506699</v>
      </c>
      <c r="AK333" s="17">
        <v>0.13850526118213199</v>
      </c>
      <c r="AL333" s="17">
        <v>0.223834558308596</v>
      </c>
      <c r="AM333" s="17">
        <v>9.9697922128544003E-2</v>
      </c>
      <c r="AN333" s="17">
        <v>9.4766268198041306E-2</v>
      </c>
    </row>
    <row r="334" spans="2:40" x14ac:dyDescent="0.25">
      <c r="B334" t="s">
        <v>106</v>
      </c>
      <c r="C334" s="17">
        <v>0.35300262838664498</v>
      </c>
      <c r="D334" s="17">
        <v>0.30399539628928801</v>
      </c>
      <c r="E334" s="17">
        <v>0.40052165544236301</v>
      </c>
      <c r="F334" s="17"/>
      <c r="G334" s="17">
        <v>0.47082286971142501</v>
      </c>
      <c r="H334" s="17">
        <v>0.380931013258966</v>
      </c>
      <c r="I334" s="17">
        <v>0.46542100572410999</v>
      </c>
      <c r="J334" s="17">
        <v>0.43001210465992001</v>
      </c>
      <c r="K334" s="17">
        <v>0.25161487010295502</v>
      </c>
      <c r="L334" s="17">
        <v>0.16533984295589399</v>
      </c>
      <c r="M334" s="17"/>
      <c r="N334" s="17">
        <v>0.20180331067964899</v>
      </c>
      <c r="O334" s="17">
        <v>0.34839083165329199</v>
      </c>
      <c r="P334" s="17">
        <v>0.43095518588441101</v>
      </c>
      <c r="Q334" s="17">
        <v>0.45092449943769303</v>
      </c>
      <c r="R334" s="17"/>
      <c r="S334" s="17">
        <v>0.41736341995158399</v>
      </c>
      <c r="T334" s="17">
        <v>0.299762014742113</v>
      </c>
      <c r="U334" s="17">
        <v>0.34037025502753099</v>
      </c>
      <c r="V334" s="17">
        <v>0.34397569661898397</v>
      </c>
      <c r="W334" s="17">
        <v>0.28157529247044899</v>
      </c>
      <c r="X334" s="17">
        <v>0.38321952519712998</v>
      </c>
      <c r="Y334" s="17">
        <v>0.43698229546515399</v>
      </c>
      <c r="Z334" s="17">
        <v>0.38751164179694902</v>
      </c>
      <c r="AA334" s="17">
        <v>0.32082827511105</v>
      </c>
      <c r="AB334" s="17">
        <v>0.33958300133618302</v>
      </c>
      <c r="AC334" s="17">
        <v>0.37054535992092102</v>
      </c>
      <c r="AD334" s="17">
        <v>0.27903829450654899</v>
      </c>
      <c r="AE334" s="17"/>
      <c r="AF334" s="17">
        <v>0.39690167556706701</v>
      </c>
      <c r="AG334" s="17">
        <v>0.29324607373123701</v>
      </c>
      <c r="AH334" s="17">
        <v>0.39075119388526602</v>
      </c>
      <c r="AI334" s="17"/>
      <c r="AJ334" s="17">
        <v>0.295638710557666</v>
      </c>
      <c r="AK334" s="17">
        <v>0.44167198449203898</v>
      </c>
      <c r="AL334" s="17">
        <v>0.22608692552186699</v>
      </c>
      <c r="AM334" s="17">
        <v>0.42347557014557202</v>
      </c>
      <c r="AN334" s="17">
        <v>0.43577206028985699</v>
      </c>
    </row>
    <row r="335" spans="2:40" x14ac:dyDescent="0.25">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row>
    <row r="336" spans="2:40" x14ac:dyDescent="0.25">
      <c r="B336" s="6" t="s">
        <v>218</v>
      </c>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row>
    <row r="337" spans="2:40" x14ac:dyDescent="0.25">
      <c r="B337" s="24" t="s">
        <v>219</v>
      </c>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row>
    <row r="338" spans="2:40" x14ac:dyDescent="0.25">
      <c r="B338" t="s">
        <v>213</v>
      </c>
      <c r="C338" s="17">
        <v>0.14249369810530699</v>
      </c>
      <c r="D338" s="17">
        <v>0.148980080903863</v>
      </c>
      <c r="E338" s="17">
        <v>0.13545711722051201</v>
      </c>
      <c r="F338" s="17"/>
      <c r="G338" s="17">
        <v>0.135677456288607</v>
      </c>
      <c r="H338" s="17">
        <v>0.166640078304649</v>
      </c>
      <c r="I338" s="17">
        <v>0.184016185924569</v>
      </c>
      <c r="J338" s="17">
        <v>0.150970086313508</v>
      </c>
      <c r="K338" s="17">
        <v>0.145094038945979</v>
      </c>
      <c r="L338" s="17">
        <v>0.101268585378075</v>
      </c>
      <c r="M338" s="17"/>
      <c r="N338" s="17">
        <v>0.112968815023319</v>
      </c>
      <c r="O338" s="17">
        <v>0.1619946890474</v>
      </c>
      <c r="P338" s="17">
        <v>0.139212920355401</v>
      </c>
      <c r="Q338" s="17">
        <v>0.17691736927573501</v>
      </c>
      <c r="R338" s="17"/>
      <c r="S338" s="17">
        <v>0.113059326676908</v>
      </c>
      <c r="T338" s="17">
        <v>0.153898636572012</v>
      </c>
      <c r="U338" s="17">
        <v>0.169701039353608</v>
      </c>
      <c r="V338" s="17">
        <v>0.142680925641367</v>
      </c>
      <c r="W338" s="17">
        <v>0.123207569519211</v>
      </c>
      <c r="X338" s="17">
        <v>0.12356808214098799</v>
      </c>
      <c r="Y338" s="17">
        <v>0.12472351626226701</v>
      </c>
      <c r="Z338" s="17">
        <v>0.106786695413797</v>
      </c>
      <c r="AA338" s="17">
        <v>0.17266109499380899</v>
      </c>
      <c r="AB338" s="17">
        <v>0.177823787577116</v>
      </c>
      <c r="AC338" s="17">
        <v>0.106416921669493</v>
      </c>
      <c r="AD338" s="17">
        <v>0.18894558442828699</v>
      </c>
      <c r="AE338" s="17"/>
      <c r="AF338" s="17">
        <v>0.147314858628874</v>
      </c>
      <c r="AG338" s="17">
        <v>0.141821844101293</v>
      </c>
      <c r="AH338" s="17">
        <v>0.130174973587695</v>
      </c>
      <c r="AI338" s="17"/>
      <c r="AJ338" s="17">
        <v>0.13366237278328599</v>
      </c>
      <c r="AK338" s="17">
        <v>0.111948280781517</v>
      </c>
      <c r="AL338" s="17">
        <v>0.20567224865474901</v>
      </c>
      <c r="AM338" s="17">
        <v>0.19608907677128901</v>
      </c>
      <c r="AN338" s="17">
        <v>0.19305679685500199</v>
      </c>
    </row>
    <row r="339" spans="2:40" x14ac:dyDescent="0.25">
      <c r="B339" t="s">
        <v>214</v>
      </c>
      <c r="C339" s="17">
        <v>0.15144975254121201</v>
      </c>
      <c r="D339" s="17">
        <v>0.15540604043530601</v>
      </c>
      <c r="E339" s="17">
        <v>0.147157878220052</v>
      </c>
      <c r="F339" s="17"/>
      <c r="G339" s="17">
        <v>0.23412782052863901</v>
      </c>
      <c r="H339" s="17">
        <v>0.29311758733288801</v>
      </c>
      <c r="I339" s="17">
        <v>0.19544142599780501</v>
      </c>
      <c r="J339" s="17">
        <v>0.121437185661623</v>
      </c>
      <c r="K339" s="17">
        <v>0.111189295383342</v>
      </c>
      <c r="L339" s="17">
        <v>6.7475330129225505E-2</v>
      </c>
      <c r="M339" s="17"/>
      <c r="N339" s="17">
        <v>0.147268828114726</v>
      </c>
      <c r="O339" s="17">
        <v>0.16260520154689401</v>
      </c>
      <c r="P339" s="17">
        <v>0.16159057133632099</v>
      </c>
      <c r="Q339" s="17">
        <v>0.13026176539075701</v>
      </c>
      <c r="R339" s="17"/>
      <c r="S339" s="17">
        <v>0.190126000749087</v>
      </c>
      <c r="T339" s="17">
        <v>0.14887191691871701</v>
      </c>
      <c r="U339" s="17">
        <v>0.10485003868234299</v>
      </c>
      <c r="V339" s="17">
        <v>0.13902813240700401</v>
      </c>
      <c r="W339" s="17">
        <v>0.20506165921552799</v>
      </c>
      <c r="X339" s="17">
        <v>0.13916563405191901</v>
      </c>
      <c r="Y339" s="17">
        <v>0.20567403093786099</v>
      </c>
      <c r="Z339" s="17">
        <v>0.175081618966238</v>
      </c>
      <c r="AA339" s="17">
        <v>0.112675183962439</v>
      </c>
      <c r="AB339" s="17">
        <v>0.123617150862952</v>
      </c>
      <c r="AC339" s="17">
        <v>0.17473617028752</v>
      </c>
      <c r="AD339" s="17">
        <v>9.1208819822490197E-2</v>
      </c>
      <c r="AE339" s="17"/>
      <c r="AF339" s="17">
        <v>0.120176110764091</v>
      </c>
      <c r="AG339" s="17">
        <v>0.18621814351292401</v>
      </c>
      <c r="AH339" s="17">
        <v>0.15098415510563901</v>
      </c>
      <c r="AI339" s="17"/>
      <c r="AJ339" s="17">
        <v>0.13899870517090901</v>
      </c>
      <c r="AK339" s="17">
        <v>0.226775042620355</v>
      </c>
      <c r="AL339" s="17">
        <v>0.12706019482681399</v>
      </c>
      <c r="AM339" s="17">
        <v>0.127229630612198</v>
      </c>
      <c r="AN339" s="17">
        <v>5.35210741193499E-2</v>
      </c>
    </row>
    <row r="340" spans="2:40" x14ac:dyDescent="0.25">
      <c r="B340" t="s">
        <v>215</v>
      </c>
      <c r="C340" s="17">
        <v>0.48322918574665003</v>
      </c>
      <c r="D340" s="17">
        <v>0.48065224274989798</v>
      </c>
      <c r="E340" s="17">
        <v>0.48602471422458599</v>
      </c>
      <c r="F340" s="17"/>
      <c r="G340" s="17">
        <v>0.43573762107589398</v>
      </c>
      <c r="H340" s="17">
        <v>0.33720865330734601</v>
      </c>
      <c r="I340" s="17">
        <v>0.39888399824826998</v>
      </c>
      <c r="J340" s="17">
        <v>0.57223986212157296</v>
      </c>
      <c r="K340" s="17">
        <v>0.47683352685137098</v>
      </c>
      <c r="L340" s="17">
        <v>0.57619338635550299</v>
      </c>
      <c r="M340" s="17"/>
      <c r="N340" s="17">
        <v>0.49908284563216798</v>
      </c>
      <c r="O340" s="17">
        <v>0.46866163615464601</v>
      </c>
      <c r="P340" s="17">
        <v>0.515146114644778</v>
      </c>
      <c r="Q340" s="17">
        <v>0.42690348669980699</v>
      </c>
      <c r="R340" s="17"/>
      <c r="S340" s="17">
        <v>0.46923378825557699</v>
      </c>
      <c r="T340" s="17">
        <v>0.48540229611888802</v>
      </c>
      <c r="U340" s="17">
        <v>0.51851072780406704</v>
      </c>
      <c r="V340" s="17">
        <v>0.55076227222704899</v>
      </c>
      <c r="W340" s="17">
        <v>0.484808426508262</v>
      </c>
      <c r="X340" s="17">
        <v>0.48308629151797799</v>
      </c>
      <c r="Y340" s="17">
        <v>0.40796274188304699</v>
      </c>
      <c r="Z340" s="17">
        <v>0.49581859217066199</v>
      </c>
      <c r="AA340" s="17">
        <v>0.469999316311069</v>
      </c>
      <c r="AB340" s="17">
        <v>0.50312090155588696</v>
      </c>
      <c r="AC340" s="17">
        <v>0.52590534290563895</v>
      </c>
      <c r="AD340" s="17">
        <v>0.34001698914853201</v>
      </c>
      <c r="AE340" s="17"/>
      <c r="AF340" s="17">
        <v>0.545220693078871</v>
      </c>
      <c r="AG340" s="17">
        <v>0.43160664411095301</v>
      </c>
      <c r="AH340" s="17">
        <v>0.42850201023593698</v>
      </c>
      <c r="AI340" s="17"/>
      <c r="AJ340" s="17">
        <v>0.53562806644182903</v>
      </c>
      <c r="AK340" s="17">
        <v>0.44028319508442598</v>
      </c>
      <c r="AL340" s="17">
        <v>0.43261411107770198</v>
      </c>
      <c r="AM340" s="17">
        <v>0.46186765613632003</v>
      </c>
      <c r="AN340" s="17">
        <v>0.42944369935833099</v>
      </c>
    </row>
    <row r="341" spans="2:40" x14ac:dyDescent="0.25">
      <c r="B341" t="s">
        <v>216</v>
      </c>
      <c r="C341" s="17">
        <v>0.15591675391064899</v>
      </c>
      <c r="D341" s="17">
        <v>0.16225422774468701</v>
      </c>
      <c r="E341" s="17">
        <v>0.14904171297898999</v>
      </c>
      <c r="F341" s="17"/>
      <c r="G341" s="17">
        <v>8.4989990330608597E-2</v>
      </c>
      <c r="H341" s="17">
        <v>9.5104729064045407E-2</v>
      </c>
      <c r="I341" s="17">
        <v>0.153006619568437</v>
      </c>
      <c r="J341" s="17">
        <v>0.10464921469154</v>
      </c>
      <c r="K341" s="17">
        <v>0.218728396832745</v>
      </c>
      <c r="L341" s="17">
        <v>0.20319735581352</v>
      </c>
      <c r="M341" s="17"/>
      <c r="N341" s="17">
        <v>0.18153555368413701</v>
      </c>
      <c r="O341" s="17">
        <v>0.13271830036395699</v>
      </c>
      <c r="P341" s="17">
        <v>0.131173013090577</v>
      </c>
      <c r="Q341" s="17">
        <v>0.17604452654616601</v>
      </c>
      <c r="R341" s="17"/>
      <c r="S341" s="17">
        <v>0.16344687480260101</v>
      </c>
      <c r="T341" s="17">
        <v>0.14805967072773499</v>
      </c>
      <c r="U341" s="17">
        <v>0.14556522512446601</v>
      </c>
      <c r="V341" s="17">
        <v>9.8126880950390905E-2</v>
      </c>
      <c r="W341" s="17">
        <v>0.13838436502418699</v>
      </c>
      <c r="X341" s="17">
        <v>0.17928735972815099</v>
      </c>
      <c r="Y341" s="17">
        <v>0.19733775847361601</v>
      </c>
      <c r="Z341" s="17">
        <v>0.141156720534869</v>
      </c>
      <c r="AA341" s="17">
        <v>0.15724192707594301</v>
      </c>
      <c r="AB341" s="17">
        <v>0.14675347003935801</v>
      </c>
      <c r="AC341" s="17">
        <v>0.126303747287591</v>
      </c>
      <c r="AD341" s="17">
        <v>0.30275234502012999</v>
      </c>
      <c r="AE341" s="17"/>
      <c r="AF341" s="17">
        <v>0.13888763476389199</v>
      </c>
      <c r="AG341" s="17">
        <v>0.17967623421617199</v>
      </c>
      <c r="AH341" s="17">
        <v>0.15931523701512099</v>
      </c>
      <c r="AI341" s="17"/>
      <c r="AJ341" s="17">
        <v>0.13547755278835599</v>
      </c>
      <c r="AK341" s="17">
        <v>0.16637838804037799</v>
      </c>
      <c r="AL341" s="17">
        <v>0.18106734524908399</v>
      </c>
      <c r="AM341" s="17">
        <v>0.14611482063506701</v>
      </c>
      <c r="AN341" s="17">
        <v>0.17156876126794701</v>
      </c>
    </row>
    <row r="342" spans="2:40" x14ac:dyDescent="0.25">
      <c r="B342" t="s">
        <v>217</v>
      </c>
      <c r="C342" s="17">
        <v>6.6910609696181206E-2</v>
      </c>
      <c r="D342" s="17">
        <v>5.2707408166246798E-2</v>
      </c>
      <c r="E342" s="17">
        <v>8.2318577355859096E-2</v>
      </c>
      <c r="F342" s="17"/>
      <c r="G342" s="17">
        <v>0.109467111776251</v>
      </c>
      <c r="H342" s="17">
        <v>0.107928951991071</v>
      </c>
      <c r="I342" s="17">
        <v>6.8651770260919606E-2</v>
      </c>
      <c r="J342" s="17">
        <v>5.0703651211756497E-2</v>
      </c>
      <c r="K342" s="17">
        <v>4.8154741986562499E-2</v>
      </c>
      <c r="L342" s="17">
        <v>5.1865342323676997E-2</v>
      </c>
      <c r="M342" s="17"/>
      <c r="N342" s="17">
        <v>5.9143957545649099E-2</v>
      </c>
      <c r="O342" s="17">
        <v>7.4020172887103095E-2</v>
      </c>
      <c r="P342" s="17">
        <v>5.2877380572923703E-2</v>
      </c>
      <c r="Q342" s="17">
        <v>8.9872852087535302E-2</v>
      </c>
      <c r="R342" s="17"/>
      <c r="S342" s="17">
        <v>6.4134009515826595E-2</v>
      </c>
      <c r="T342" s="17">
        <v>6.3767479662649104E-2</v>
      </c>
      <c r="U342" s="17">
        <v>6.1372969035515999E-2</v>
      </c>
      <c r="V342" s="17">
        <v>6.94017887741884E-2</v>
      </c>
      <c r="W342" s="17">
        <v>4.8537979732811098E-2</v>
      </c>
      <c r="X342" s="17">
        <v>7.4892632560963998E-2</v>
      </c>
      <c r="Y342" s="17">
        <v>6.4301952443208701E-2</v>
      </c>
      <c r="Z342" s="17">
        <v>8.1156372914433395E-2</v>
      </c>
      <c r="AA342" s="17">
        <v>8.7422477656741104E-2</v>
      </c>
      <c r="AB342" s="17">
        <v>4.8684689964686598E-2</v>
      </c>
      <c r="AC342" s="17">
        <v>6.6637817849757794E-2</v>
      </c>
      <c r="AD342" s="17">
        <v>7.7076261580561203E-2</v>
      </c>
      <c r="AE342" s="17"/>
      <c r="AF342" s="17">
        <v>4.8400702764272503E-2</v>
      </c>
      <c r="AG342" s="17">
        <v>6.0677134058658301E-2</v>
      </c>
      <c r="AH342" s="17">
        <v>0.131023624055607</v>
      </c>
      <c r="AI342" s="17"/>
      <c r="AJ342" s="17">
        <v>5.62333028156198E-2</v>
      </c>
      <c r="AK342" s="17">
        <v>5.4615093473323897E-2</v>
      </c>
      <c r="AL342" s="17">
        <v>5.35861001916507E-2</v>
      </c>
      <c r="AM342" s="17">
        <v>6.8698815845126299E-2</v>
      </c>
      <c r="AN342" s="17">
        <v>0.15240966839937001</v>
      </c>
    </row>
    <row r="343" spans="2:40" x14ac:dyDescent="0.25">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row>
    <row r="344" spans="2:40" x14ac:dyDescent="0.25">
      <c r="B344" s="6" t="s">
        <v>228</v>
      </c>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row>
    <row r="345" spans="2:40" x14ac:dyDescent="0.25">
      <c r="B345" s="24" t="s">
        <v>229</v>
      </c>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row>
    <row r="346" spans="2:40" x14ac:dyDescent="0.25">
      <c r="B346" t="s">
        <v>220</v>
      </c>
      <c r="C346" s="17">
        <v>0.497254646806228</v>
      </c>
      <c r="D346" s="17">
        <v>0.50871841402756501</v>
      </c>
      <c r="E346" s="17">
        <v>0.48546244946439998</v>
      </c>
      <c r="F346" s="17"/>
      <c r="G346" s="17">
        <v>0.56875944722597704</v>
      </c>
      <c r="H346" s="17">
        <v>0.55321264123549996</v>
      </c>
      <c r="I346" s="17">
        <v>0.58682306017975405</v>
      </c>
      <c r="J346" s="17">
        <v>0.46709673333478902</v>
      </c>
      <c r="K346" s="17">
        <v>0.45679192638064697</v>
      </c>
      <c r="L346" s="17">
        <v>0.38273925845582202</v>
      </c>
      <c r="M346" s="17"/>
      <c r="N346" s="17">
        <v>0.47763419983673699</v>
      </c>
      <c r="O346" s="17">
        <v>0.50041331744856998</v>
      </c>
      <c r="P346" s="17">
        <v>0.508507359737705</v>
      </c>
      <c r="Q346" s="17">
        <v>0.50820153116276201</v>
      </c>
      <c r="R346" s="17"/>
      <c r="S346" s="17">
        <v>0.52136741995827995</v>
      </c>
      <c r="T346" s="17">
        <v>0.43763743118353798</v>
      </c>
      <c r="U346" s="17">
        <v>0.46145059297976099</v>
      </c>
      <c r="V346" s="17">
        <v>0.53311689719405697</v>
      </c>
      <c r="W346" s="17">
        <v>0.50847007141657596</v>
      </c>
      <c r="X346" s="17">
        <v>0.52051890758964103</v>
      </c>
      <c r="Y346" s="17">
        <v>0.50178775302699896</v>
      </c>
      <c r="Z346" s="17">
        <v>0.54421749454254698</v>
      </c>
      <c r="AA346" s="17">
        <v>0.54535371259985099</v>
      </c>
      <c r="AB346" s="17">
        <v>0.44243159818565397</v>
      </c>
      <c r="AC346" s="17">
        <v>0.52078817477092698</v>
      </c>
      <c r="AD346" s="17">
        <v>0.40943297042836002</v>
      </c>
      <c r="AE346" s="17"/>
      <c r="AF346" s="17">
        <v>0.42871171368029098</v>
      </c>
      <c r="AG346" s="17">
        <v>0.53670499483512202</v>
      </c>
      <c r="AH346" s="17">
        <v>0.50565552288099402</v>
      </c>
      <c r="AI346" s="17"/>
      <c r="AJ346" s="17">
        <v>0.44141407112409198</v>
      </c>
      <c r="AK346" s="17">
        <v>0.58935875370853297</v>
      </c>
      <c r="AL346" s="17">
        <v>0.42517413762989897</v>
      </c>
      <c r="AM346" s="17">
        <v>0.44654571647529101</v>
      </c>
      <c r="AN346" s="17">
        <v>0.47176781661028</v>
      </c>
    </row>
    <row r="347" spans="2:40" x14ac:dyDescent="0.25">
      <c r="B347" t="s">
        <v>221</v>
      </c>
      <c r="C347" s="17">
        <v>0.48625501785077002</v>
      </c>
      <c r="D347" s="17">
        <v>0.488662679652412</v>
      </c>
      <c r="E347" s="17">
        <v>0.48441223469880701</v>
      </c>
      <c r="F347" s="17"/>
      <c r="G347" s="17">
        <v>0.31107476265414902</v>
      </c>
      <c r="H347" s="17">
        <v>0.35193354474112498</v>
      </c>
      <c r="I347" s="17">
        <v>0.38748921641744799</v>
      </c>
      <c r="J347" s="17">
        <v>0.52270453468266498</v>
      </c>
      <c r="K347" s="17">
        <v>0.63511121511054103</v>
      </c>
      <c r="L347" s="17">
        <v>0.66312864890399204</v>
      </c>
      <c r="M347" s="17"/>
      <c r="N347" s="17">
        <v>0.56402948103078698</v>
      </c>
      <c r="O347" s="17">
        <v>0.51011685466457102</v>
      </c>
      <c r="P347" s="17">
        <v>0.438758745684455</v>
      </c>
      <c r="Q347" s="17">
        <v>0.41675066326467702</v>
      </c>
      <c r="R347" s="17"/>
      <c r="S347" s="17">
        <v>0.43576131182384997</v>
      </c>
      <c r="T347" s="17">
        <v>0.53717131786583106</v>
      </c>
      <c r="U347" s="17">
        <v>0.48953861700144802</v>
      </c>
      <c r="V347" s="17">
        <v>0.51811197676239795</v>
      </c>
      <c r="W347" s="17">
        <v>0.52191216936167595</v>
      </c>
      <c r="X347" s="17">
        <v>0.53902023178283398</v>
      </c>
      <c r="Y347" s="17">
        <v>0.47598687259840999</v>
      </c>
      <c r="Z347" s="17">
        <v>0.42025490325071602</v>
      </c>
      <c r="AA347" s="17">
        <v>0.47925043389579702</v>
      </c>
      <c r="AB347" s="17">
        <v>0.44277241581703602</v>
      </c>
      <c r="AC347" s="17">
        <v>0.445696986808093</v>
      </c>
      <c r="AD347" s="17">
        <v>0.49402890816801598</v>
      </c>
      <c r="AE347" s="17"/>
      <c r="AF347" s="17">
        <v>0.53522977115951798</v>
      </c>
      <c r="AG347" s="17">
        <v>0.49842070450154802</v>
      </c>
      <c r="AH347" s="17">
        <v>0.37364622311922302</v>
      </c>
      <c r="AI347" s="17"/>
      <c r="AJ347" s="17">
        <v>0.59454754594436898</v>
      </c>
      <c r="AK347" s="17">
        <v>0.39314253854246101</v>
      </c>
      <c r="AL347" s="17">
        <v>0.52771841206313397</v>
      </c>
      <c r="AM347" s="17">
        <v>0.49120210861897801</v>
      </c>
      <c r="AN347" s="17">
        <v>0.38493491882273401</v>
      </c>
    </row>
    <row r="348" spans="2:40" x14ac:dyDescent="0.25">
      <c r="B348" t="s">
        <v>222</v>
      </c>
      <c r="C348" s="17">
        <v>0.42896075109411802</v>
      </c>
      <c r="D348" s="17">
        <v>0.40602094322281401</v>
      </c>
      <c r="E348" s="17">
        <v>0.44954705785390697</v>
      </c>
      <c r="F348" s="17"/>
      <c r="G348" s="17">
        <v>0.426220672231794</v>
      </c>
      <c r="H348" s="17">
        <v>0.36145952424587602</v>
      </c>
      <c r="I348" s="17">
        <v>0.33064520699977701</v>
      </c>
      <c r="J348" s="17">
        <v>0.49054311881196699</v>
      </c>
      <c r="K348" s="17">
        <v>0.493243826355798</v>
      </c>
      <c r="L348" s="17">
        <v>0.47247955108367401</v>
      </c>
      <c r="M348" s="17"/>
      <c r="N348" s="17">
        <v>0.43215855041086598</v>
      </c>
      <c r="O348" s="17">
        <v>0.41084130773051403</v>
      </c>
      <c r="P348" s="17">
        <v>0.41106588009880701</v>
      </c>
      <c r="Q348" s="17">
        <v>0.45976612569629899</v>
      </c>
      <c r="R348" s="17"/>
      <c r="S348" s="17">
        <v>0.42338000487953897</v>
      </c>
      <c r="T348" s="17">
        <v>0.44726024371523798</v>
      </c>
      <c r="U348" s="17">
        <v>0.42272783934639102</v>
      </c>
      <c r="V348" s="17">
        <v>0.50358643974219897</v>
      </c>
      <c r="W348" s="17">
        <v>0.47543747247754098</v>
      </c>
      <c r="X348" s="17">
        <v>0.44272013517680803</v>
      </c>
      <c r="Y348" s="17">
        <v>0.432280945876728</v>
      </c>
      <c r="Z348" s="17">
        <v>0.38667714131585501</v>
      </c>
      <c r="AA348" s="17">
        <v>0.35697469240999102</v>
      </c>
      <c r="AB348" s="17">
        <v>0.446367704960761</v>
      </c>
      <c r="AC348" s="17">
        <v>0.35922328278264798</v>
      </c>
      <c r="AD348" s="17">
        <v>0.39358872170162301</v>
      </c>
      <c r="AE348" s="17"/>
      <c r="AF348" s="17">
        <v>0.44218260196709303</v>
      </c>
      <c r="AG348" s="17">
        <v>0.408047574481538</v>
      </c>
      <c r="AH348" s="17">
        <v>0.43200940510242403</v>
      </c>
      <c r="AI348" s="17"/>
      <c r="AJ348" s="17">
        <v>0.42858333382028402</v>
      </c>
      <c r="AK348" s="17">
        <v>0.42184277360622902</v>
      </c>
      <c r="AL348" s="17">
        <v>0.39566645141053303</v>
      </c>
      <c r="AM348" s="17">
        <v>0.29804775383488302</v>
      </c>
      <c r="AN348" s="17">
        <v>0.46249849558765499</v>
      </c>
    </row>
    <row r="349" spans="2:40" x14ac:dyDescent="0.25">
      <c r="B349" t="s">
        <v>223</v>
      </c>
      <c r="C349" s="17">
        <v>0.29013673363307302</v>
      </c>
      <c r="D349" s="17">
        <v>0.28407593922396301</v>
      </c>
      <c r="E349" s="17">
        <v>0.296503561721913</v>
      </c>
      <c r="F349" s="17"/>
      <c r="G349" s="17">
        <v>0.37188848086837301</v>
      </c>
      <c r="H349" s="17">
        <v>0.34283574267991501</v>
      </c>
      <c r="I349" s="17">
        <v>0.33469572568218697</v>
      </c>
      <c r="J349" s="17">
        <v>0.28117623930042102</v>
      </c>
      <c r="K349" s="17">
        <v>0.222180776657707</v>
      </c>
      <c r="L349" s="17">
        <v>0.20939180837274299</v>
      </c>
      <c r="M349" s="17"/>
      <c r="N349" s="17">
        <v>0.26977984653501802</v>
      </c>
      <c r="O349" s="17">
        <v>0.315399611591754</v>
      </c>
      <c r="P349" s="17">
        <v>0.26776852131510698</v>
      </c>
      <c r="Q349" s="17">
        <v>0.30773760270787598</v>
      </c>
      <c r="R349" s="17"/>
      <c r="S349" s="17">
        <v>0.29350819423011698</v>
      </c>
      <c r="T349" s="17">
        <v>0.26605553076711302</v>
      </c>
      <c r="U349" s="17">
        <v>0.28633488787573602</v>
      </c>
      <c r="V349" s="17">
        <v>0.27909481345734699</v>
      </c>
      <c r="W349" s="17">
        <v>0.277260132134037</v>
      </c>
      <c r="X349" s="17">
        <v>0.333365285051343</v>
      </c>
      <c r="Y349" s="17">
        <v>0.29054955363427898</v>
      </c>
      <c r="Z349" s="17">
        <v>0.295329440896902</v>
      </c>
      <c r="AA349" s="17">
        <v>0.39343149044615899</v>
      </c>
      <c r="AB349" s="17">
        <v>0.20671566862638099</v>
      </c>
      <c r="AC349" s="17">
        <v>0.284155274904767</v>
      </c>
      <c r="AD349" s="17">
        <v>0.196016134374492</v>
      </c>
      <c r="AE349" s="17"/>
      <c r="AF349" s="17">
        <v>0.27164081523698203</v>
      </c>
      <c r="AG349" s="17">
        <v>0.30730833532552798</v>
      </c>
      <c r="AH349" s="17">
        <v>0.242911235035038</v>
      </c>
      <c r="AI349" s="17"/>
      <c r="AJ349" s="17">
        <v>0.26163802707755501</v>
      </c>
      <c r="AK349" s="17">
        <v>0.336553463386221</v>
      </c>
      <c r="AL349" s="17">
        <v>0.28538926867764702</v>
      </c>
      <c r="AM349" s="17">
        <v>0.301037662473498</v>
      </c>
      <c r="AN349" s="17">
        <v>0.25733396950111298</v>
      </c>
    </row>
    <row r="350" spans="2:40" x14ac:dyDescent="0.25">
      <c r="B350" t="s">
        <v>224</v>
      </c>
      <c r="C350" s="17">
        <v>0.23521834709145101</v>
      </c>
      <c r="D350" s="17">
        <v>0.240647974143992</v>
      </c>
      <c r="E350" s="17">
        <v>0.22789998381594101</v>
      </c>
      <c r="F350" s="17"/>
      <c r="G350" s="17">
        <v>0.29609422589261197</v>
      </c>
      <c r="H350" s="17">
        <v>0.316932181364457</v>
      </c>
      <c r="I350" s="17">
        <v>0.29611537359303303</v>
      </c>
      <c r="J350" s="17">
        <v>0.19241653568743899</v>
      </c>
      <c r="K350" s="17">
        <v>0.193765725910472</v>
      </c>
      <c r="L350" s="17">
        <v>0.14119995513265299</v>
      </c>
      <c r="M350" s="17"/>
      <c r="N350" s="17">
        <v>0.214722861861046</v>
      </c>
      <c r="O350" s="17">
        <v>0.24334332375377901</v>
      </c>
      <c r="P350" s="17">
        <v>0.26005667741634497</v>
      </c>
      <c r="Q350" s="17">
        <v>0.228179689396035</v>
      </c>
      <c r="R350" s="17"/>
      <c r="S350" s="17">
        <v>0.29589518247734897</v>
      </c>
      <c r="T350" s="17">
        <v>0.18711735284407199</v>
      </c>
      <c r="U350" s="17">
        <v>0.241948492369534</v>
      </c>
      <c r="V350" s="17">
        <v>0.209136418448958</v>
      </c>
      <c r="W350" s="17">
        <v>0.161607588637631</v>
      </c>
      <c r="X350" s="17">
        <v>0.28029085829730999</v>
      </c>
      <c r="Y350" s="17">
        <v>0.23727230114878001</v>
      </c>
      <c r="Z350" s="17">
        <v>0.324127969923096</v>
      </c>
      <c r="AA350" s="17">
        <v>0.18276824840460101</v>
      </c>
      <c r="AB350" s="17">
        <v>0.25776325145412599</v>
      </c>
      <c r="AC350" s="17">
        <v>0.23194083382396699</v>
      </c>
      <c r="AD350" s="17">
        <v>0.26459392211615501</v>
      </c>
      <c r="AE350" s="17"/>
      <c r="AF350" s="17">
        <v>0.21778217383853199</v>
      </c>
      <c r="AG350" s="17">
        <v>0.241978292820692</v>
      </c>
      <c r="AH350" s="17">
        <v>0.235838697726344</v>
      </c>
      <c r="AI350" s="17"/>
      <c r="AJ350" s="17">
        <v>0.188701824049755</v>
      </c>
      <c r="AK350" s="17">
        <v>0.27531548743398498</v>
      </c>
      <c r="AL350" s="17">
        <v>0.21356059776297801</v>
      </c>
      <c r="AM350" s="17">
        <v>0.328311015095964</v>
      </c>
      <c r="AN350" s="17">
        <v>0.229009277185867</v>
      </c>
    </row>
    <row r="351" spans="2:40" x14ac:dyDescent="0.25">
      <c r="B351" t="s">
        <v>225</v>
      </c>
      <c r="C351" s="17">
        <v>0.125854495663764</v>
      </c>
      <c r="D351" s="17">
        <v>0.130959099625576</v>
      </c>
      <c r="E351" s="17">
        <v>0.120585678708073</v>
      </c>
      <c r="F351" s="17"/>
      <c r="G351" s="17">
        <v>0.149322745977089</v>
      </c>
      <c r="H351" s="17">
        <v>0.113079953510627</v>
      </c>
      <c r="I351" s="17">
        <v>9.9015709787970002E-2</v>
      </c>
      <c r="J351" s="17">
        <v>0.12819765634435401</v>
      </c>
      <c r="K351" s="17">
        <v>0.104131868809813</v>
      </c>
      <c r="L351" s="17">
        <v>0.155229766074062</v>
      </c>
      <c r="M351" s="17"/>
      <c r="N351" s="17">
        <v>0.14082113536512</v>
      </c>
      <c r="O351" s="17">
        <v>0.13564054338354101</v>
      </c>
      <c r="P351" s="17">
        <v>0.121405114632001</v>
      </c>
      <c r="Q351" s="17">
        <v>0.10523233543311999</v>
      </c>
      <c r="R351" s="17"/>
      <c r="S351" s="17">
        <v>0.150771702179581</v>
      </c>
      <c r="T351" s="17">
        <v>0.10667152170562801</v>
      </c>
      <c r="U351" s="17">
        <v>9.9847427013197196E-2</v>
      </c>
      <c r="V351" s="17">
        <v>9.2959154799480498E-2</v>
      </c>
      <c r="W351" s="17">
        <v>0.123175970321631</v>
      </c>
      <c r="X351" s="17">
        <v>0.16265839732662901</v>
      </c>
      <c r="Y351" s="17">
        <v>0.120526792845204</v>
      </c>
      <c r="Z351" s="17">
        <v>9.7752445663578894E-2</v>
      </c>
      <c r="AA351" s="17">
        <v>0.115602131736083</v>
      </c>
      <c r="AB351" s="17">
        <v>0.17067881104711</v>
      </c>
      <c r="AC351" s="17">
        <v>0.106182136731061</v>
      </c>
      <c r="AD351" s="17">
        <v>0.14430019587426099</v>
      </c>
      <c r="AE351" s="17"/>
      <c r="AF351" s="17">
        <v>0.14643870015066099</v>
      </c>
      <c r="AG351" s="17">
        <v>0.115852471554636</v>
      </c>
      <c r="AH351" s="17">
        <v>0.112892558617017</v>
      </c>
      <c r="AI351" s="17"/>
      <c r="AJ351" s="17">
        <v>0.15836354594157301</v>
      </c>
      <c r="AK351" s="17">
        <v>0.102083832506126</v>
      </c>
      <c r="AL351" s="17">
        <v>0.105070653975428</v>
      </c>
      <c r="AM351" s="17">
        <v>9.6928389568242901E-2</v>
      </c>
      <c r="AN351" s="17">
        <v>0.116515770306952</v>
      </c>
    </row>
    <row r="352" spans="2:40" x14ac:dyDescent="0.25">
      <c r="B352" t="s">
        <v>226</v>
      </c>
      <c r="C352" s="17">
        <v>3.4404177572312497E-2</v>
      </c>
      <c r="D352" s="17">
        <v>4.6029735700272197E-2</v>
      </c>
      <c r="E352" s="17">
        <v>2.3214275342159099E-2</v>
      </c>
      <c r="F352" s="17"/>
      <c r="G352" s="17">
        <v>3.4952904512084097E-2</v>
      </c>
      <c r="H352" s="17">
        <v>2.18247081407302E-2</v>
      </c>
      <c r="I352" s="17">
        <v>1.61788431094835E-2</v>
      </c>
      <c r="J352" s="17">
        <v>5.7200089590301303E-2</v>
      </c>
      <c r="K352" s="17">
        <v>3.6013566068697198E-2</v>
      </c>
      <c r="L352" s="17">
        <v>3.9472979410441297E-2</v>
      </c>
      <c r="M352" s="17"/>
      <c r="N352" s="17">
        <v>3.7087730702285E-2</v>
      </c>
      <c r="O352" s="17">
        <v>2.8908589319200199E-2</v>
      </c>
      <c r="P352" s="17">
        <v>2.8884827229856299E-2</v>
      </c>
      <c r="Q352" s="17">
        <v>4.0181594227216899E-2</v>
      </c>
      <c r="R352" s="17"/>
      <c r="S352" s="17">
        <v>0</v>
      </c>
      <c r="T352" s="17">
        <v>0</v>
      </c>
      <c r="U352" s="17">
        <v>0</v>
      </c>
      <c r="V352" s="17">
        <v>0</v>
      </c>
      <c r="W352" s="17">
        <v>0</v>
      </c>
      <c r="X352" s="17">
        <v>0</v>
      </c>
      <c r="Y352" s="17">
        <v>0</v>
      </c>
      <c r="Z352" s="17">
        <v>0</v>
      </c>
      <c r="AA352" s="17">
        <v>0</v>
      </c>
      <c r="AB352" s="17">
        <v>0.227471088167647</v>
      </c>
      <c r="AC352" s="17">
        <v>0.13402164622387699</v>
      </c>
      <c r="AD352" s="17">
        <v>0.2419535687687</v>
      </c>
      <c r="AE352" s="17"/>
      <c r="AF352" s="17">
        <v>2.4814986931320102E-2</v>
      </c>
      <c r="AG352" s="17">
        <v>4.82168069313169E-2</v>
      </c>
      <c r="AH352" s="17">
        <v>2.0615716927339201E-2</v>
      </c>
      <c r="AI352" s="17"/>
      <c r="AJ352" s="17">
        <v>2.2092542486630399E-2</v>
      </c>
      <c r="AK352" s="17">
        <v>2.4343264235678001E-2</v>
      </c>
      <c r="AL352" s="17">
        <v>2.27422036057571E-2</v>
      </c>
      <c r="AM352" s="17">
        <v>0</v>
      </c>
      <c r="AN352" s="17">
        <v>1.40697752834422E-2</v>
      </c>
    </row>
    <row r="353" spans="2:40" x14ac:dyDescent="0.25">
      <c r="B353" t="s">
        <v>161</v>
      </c>
      <c r="C353" s="17">
        <v>5.8774943979831799E-3</v>
      </c>
      <c r="D353" s="17">
        <v>3.0466877156499102E-3</v>
      </c>
      <c r="E353" s="17">
        <v>8.6724198393766903E-3</v>
      </c>
      <c r="F353" s="17"/>
      <c r="G353" s="17">
        <v>3.6065759678581199E-3</v>
      </c>
      <c r="H353" s="17">
        <v>0</v>
      </c>
      <c r="I353" s="17">
        <v>3.2541247445060698E-3</v>
      </c>
      <c r="J353" s="17">
        <v>0</v>
      </c>
      <c r="K353" s="17">
        <v>9.3294010920204201E-3</v>
      </c>
      <c r="L353" s="17">
        <v>1.67931446780629E-2</v>
      </c>
      <c r="M353" s="17"/>
      <c r="N353" s="17">
        <v>4.9541406457374497E-3</v>
      </c>
      <c r="O353" s="17">
        <v>3.3510268962468901E-3</v>
      </c>
      <c r="P353" s="17">
        <v>1.21271991564409E-2</v>
      </c>
      <c r="Q353" s="17">
        <v>4.0863521881735702E-3</v>
      </c>
      <c r="R353" s="17"/>
      <c r="S353" s="17">
        <v>0</v>
      </c>
      <c r="T353" s="17">
        <v>6.9469286402399104E-3</v>
      </c>
      <c r="U353" s="17">
        <v>0</v>
      </c>
      <c r="V353" s="17">
        <v>6.2003769464110299E-3</v>
      </c>
      <c r="W353" s="17">
        <v>0</v>
      </c>
      <c r="X353" s="17">
        <v>5.5850140878567003E-3</v>
      </c>
      <c r="Y353" s="17">
        <v>0</v>
      </c>
      <c r="Z353" s="17">
        <v>2.4530933692787998E-2</v>
      </c>
      <c r="AA353" s="17">
        <v>1.2244311020103401E-2</v>
      </c>
      <c r="AB353" s="17">
        <v>6.1677354312565302E-3</v>
      </c>
      <c r="AC353" s="17">
        <v>8.2645894587603293E-3</v>
      </c>
      <c r="AD353" s="17">
        <v>2.0878619186275899E-2</v>
      </c>
      <c r="AE353" s="17"/>
      <c r="AF353" s="17">
        <v>1.14630645415967E-2</v>
      </c>
      <c r="AG353" s="17">
        <v>2.2003022624704298E-3</v>
      </c>
      <c r="AH353" s="17">
        <v>0</v>
      </c>
      <c r="AI353" s="17"/>
      <c r="AJ353" s="17">
        <v>7.6387390951467501E-3</v>
      </c>
      <c r="AK353" s="17">
        <v>3.16394531035705E-3</v>
      </c>
      <c r="AL353" s="17">
        <v>5.8306160445024497E-3</v>
      </c>
      <c r="AM353" s="17">
        <v>2.3347932245202499E-2</v>
      </c>
      <c r="AN353" s="17">
        <v>0</v>
      </c>
    </row>
    <row r="354" spans="2:40" x14ac:dyDescent="0.25">
      <c r="B354" t="s">
        <v>227</v>
      </c>
      <c r="C354" s="17">
        <v>3.5080006941491798E-2</v>
      </c>
      <c r="D354" s="17">
        <v>3.56742268645888E-2</v>
      </c>
      <c r="E354" s="17">
        <v>3.4672151836746101E-2</v>
      </c>
      <c r="F354" s="17"/>
      <c r="G354" s="17">
        <v>5.3436922983895199E-2</v>
      </c>
      <c r="H354" s="17">
        <v>6.3265667019825403E-2</v>
      </c>
      <c r="I354" s="17">
        <v>3.8317971504022698E-2</v>
      </c>
      <c r="J354" s="17">
        <v>2.14559616141193E-2</v>
      </c>
      <c r="K354" s="17">
        <v>1.5431910901562601E-2</v>
      </c>
      <c r="L354" s="17">
        <v>2.15853706130292E-2</v>
      </c>
      <c r="M354" s="17"/>
      <c r="N354" s="17">
        <v>2.2285326195080699E-2</v>
      </c>
      <c r="O354" s="17">
        <v>3.7515430056811502E-2</v>
      </c>
      <c r="P354" s="17">
        <v>3.2745751473811299E-2</v>
      </c>
      <c r="Q354" s="17">
        <v>4.8880870588034302E-2</v>
      </c>
      <c r="R354" s="17"/>
      <c r="S354" s="17">
        <v>5.4448040008329E-2</v>
      </c>
      <c r="T354" s="17">
        <v>3.1112431896263001E-2</v>
      </c>
      <c r="U354" s="17">
        <v>5.6448202194866702E-2</v>
      </c>
      <c r="V354" s="17">
        <v>1.22876514651486E-2</v>
      </c>
      <c r="W354" s="17">
        <v>4.4975776289369197E-2</v>
      </c>
      <c r="X354" s="17">
        <v>1.0913561379695E-2</v>
      </c>
      <c r="Y354" s="17">
        <v>4.3364833784795498E-2</v>
      </c>
      <c r="Z354" s="17">
        <v>2.35626157164604E-2</v>
      </c>
      <c r="AA354" s="17">
        <v>3.3758307747185197E-2</v>
      </c>
      <c r="AB354" s="17">
        <v>4.22101530719345E-2</v>
      </c>
      <c r="AC354" s="17">
        <v>1.9765572020802299E-2</v>
      </c>
      <c r="AD354" s="17">
        <v>2.4726284438634401E-2</v>
      </c>
      <c r="AE354" s="17"/>
      <c r="AF354" s="17">
        <v>2.8163786595171499E-2</v>
      </c>
      <c r="AG354" s="17">
        <v>2.2349436076890199E-2</v>
      </c>
      <c r="AH354" s="17">
        <v>8.0619205468248398E-2</v>
      </c>
      <c r="AI354" s="17"/>
      <c r="AJ354" s="17">
        <v>1.70844726379096E-2</v>
      </c>
      <c r="AK354" s="17">
        <v>4.0661167703925E-2</v>
      </c>
      <c r="AL354" s="17">
        <v>3.08668552239201E-2</v>
      </c>
      <c r="AM354" s="17">
        <v>5.36105923676964E-2</v>
      </c>
      <c r="AN354" s="17">
        <v>6.6184986687243805E-2</v>
      </c>
    </row>
    <row r="355" spans="2:40" x14ac:dyDescent="0.25">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row>
    <row r="356" spans="2:40" x14ac:dyDescent="0.25">
      <c r="B356" s="6" t="s">
        <v>233</v>
      </c>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row>
    <row r="357" spans="2:40" x14ac:dyDescent="0.25">
      <c r="B357" s="24" t="s">
        <v>66</v>
      </c>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row>
    <row r="358" spans="2:40" x14ac:dyDescent="0.25">
      <c r="B358" t="s">
        <v>230</v>
      </c>
      <c r="C358" s="17">
        <v>0.289120860974451</v>
      </c>
      <c r="D358" s="17">
        <v>0.29463300443754797</v>
      </c>
      <c r="E358" s="17">
        <v>0.28515876824778702</v>
      </c>
      <c r="F358" s="17"/>
      <c r="G358" s="17">
        <v>0.29151922839934502</v>
      </c>
      <c r="H358" s="17">
        <v>0.34488343378783498</v>
      </c>
      <c r="I358" s="17">
        <v>0.30870472642533298</v>
      </c>
      <c r="J358" s="17">
        <v>0.22729372815284901</v>
      </c>
      <c r="K358" s="17">
        <v>0.25248741254715701</v>
      </c>
      <c r="L358" s="17">
        <v>0.30123899301919899</v>
      </c>
      <c r="M358" s="17"/>
      <c r="N358" s="17">
        <v>0.35554303000284898</v>
      </c>
      <c r="O358" s="17">
        <v>0.26854179624292401</v>
      </c>
      <c r="P358" s="17">
        <v>0.30835627684094202</v>
      </c>
      <c r="Q358" s="17">
        <v>0.22421549825489301</v>
      </c>
      <c r="R358" s="17"/>
      <c r="S358" s="17">
        <v>0.30928186155785697</v>
      </c>
      <c r="T358" s="17">
        <v>0.35149238172049002</v>
      </c>
      <c r="U358" s="17">
        <v>0.26618868195162698</v>
      </c>
      <c r="V358" s="17">
        <v>0.22769367672416299</v>
      </c>
      <c r="W358" s="17">
        <v>0.24947112587676201</v>
      </c>
      <c r="X358" s="17">
        <v>0.26462406738677302</v>
      </c>
      <c r="Y358" s="17">
        <v>0.31203015909019399</v>
      </c>
      <c r="Z358" s="17">
        <v>0.32448240180610599</v>
      </c>
      <c r="AA358" s="17">
        <v>0.30423963040061303</v>
      </c>
      <c r="AB358" s="17">
        <v>0.23041589957741401</v>
      </c>
      <c r="AC358" s="17">
        <v>0.28233851721901498</v>
      </c>
      <c r="AD358" s="17">
        <v>0.36018442051496602</v>
      </c>
      <c r="AE358" s="17"/>
      <c r="AF358" s="17">
        <v>0.31334469230837703</v>
      </c>
      <c r="AG358" s="17">
        <v>0.28941252915264698</v>
      </c>
      <c r="AH358" s="17">
        <v>0.23874420673451099</v>
      </c>
      <c r="AI358" s="17"/>
      <c r="AJ358" s="17">
        <v>0.31935739820369502</v>
      </c>
      <c r="AK358" s="17">
        <v>0.28400912048391502</v>
      </c>
      <c r="AL358" s="17">
        <v>0.29727928577386997</v>
      </c>
      <c r="AM358" s="17">
        <v>0.36878234577499602</v>
      </c>
      <c r="AN358" s="17">
        <v>0.21051020073950399</v>
      </c>
    </row>
    <row r="359" spans="2:40" x14ac:dyDescent="0.25">
      <c r="B359" t="s">
        <v>231</v>
      </c>
      <c r="C359" s="17">
        <v>0.23297790711019001</v>
      </c>
      <c r="D359" s="17">
        <v>0.25316020337690998</v>
      </c>
      <c r="E359" s="17">
        <v>0.21256881344201201</v>
      </c>
      <c r="F359" s="17"/>
      <c r="G359" s="17">
        <v>0.34811902747251999</v>
      </c>
      <c r="H359" s="17">
        <v>0.28264510942488102</v>
      </c>
      <c r="I359" s="17">
        <v>0.29849473786140202</v>
      </c>
      <c r="J359" s="17">
        <v>0.21737161296435101</v>
      </c>
      <c r="K359" s="17">
        <v>0.171024090269527</v>
      </c>
      <c r="L359" s="17">
        <v>0.116713334675954</v>
      </c>
      <c r="M359" s="17"/>
      <c r="N359" s="17">
        <v>0.18846612748407099</v>
      </c>
      <c r="O359" s="17">
        <v>0.246937609884818</v>
      </c>
      <c r="P359" s="17">
        <v>0.256068138068475</v>
      </c>
      <c r="Q359" s="17">
        <v>0.24544904923774</v>
      </c>
      <c r="R359" s="17"/>
      <c r="S359" s="17">
        <v>0.27248642255516098</v>
      </c>
      <c r="T359" s="17">
        <v>0.23600678190011801</v>
      </c>
      <c r="U359" s="17">
        <v>0.26169684796774101</v>
      </c>
      <c r="V359" s="17">
        <v>0.240311447299979</v>
      </c>
      <c r="W359" s="17">
        <v>0.20953970827386201</v>
      </c>
      <c r="X359" s="17">
        <v>0.21191099459197099</v>
      </c>
      <c r="Y359" s="17">
        <v>0.24152453280105701</v>
      </c>
      <c r="Z359" s="17">
        <v>0.28726553654686598</v>
      </c>
      <c r="AA359" s="17">
        <v>0.226870873557069</v>
      </c>
      <c r="AB359" s="17">
        <v>0.19735460309560701</v>
      </c>
      <c r="AC359" s="17">
        <v>0.17602463444394101</v>
      </c>
      <c r="AD359" s="17">
        <v>0.184099756140684</v>
      </c>
      <c r="AE359" s="17"/>
      <c r="AF359" s="17">
        <v>0.233259978122978</v>
      </c>
      <c r="AG359" s="17">
        <v>0.23307059305168101</v>
      </c>
      <c r="AH359" s="17">
        <v>0.22228862892645401</v>
      </c>
      <c r="AI359" s="17"/>
      <c r="AJ359" s="17">
        <v>0.23206014911973399</v>
      </c>
      <c r="AK359" s="17">
        <v>0.25931050897116498</v>
      </c>
      <c r="AL359" s="17">
        <v>0.198868887824798</v>
      </c>
      <c r="AM359" s="17">
        <v>0.227427536912547</v>
      </c>
      <c r="AN359" s="17">
        <v>0.20767800437775399</v>
      </c>
    </row>
    <row r="360" spans="2:40" x14ac:dyDescent="0.25">
      <c r="B360" t="s">
        <v>232</v>
      </c>
      <c r="C360" s="17">
        <v>0.35319119527364401</v>
      </c>
      <c r="D360" s="17">
        <v>0.33229333938126498</v>
      </c>
      <c r="E360" s="17">
        <v>0.37226148584706997</v>
      </c>
      <c r="F360" s="17"/>
      <c r="G360" s="17">
        <v>0.280519392095607</v>
      </c>
      <c r="H360" s="17">
        <v>0.26001241704185402</v>
      </c>
      <c r="I360" s="17">
        <v>0.27031426421194799</v>
      </c>
      <c r="J360" s="17">
        <v>0.40974143406915903</v>
      </c>
      <c r="K360" s="17">
        <v>0.415958226987093</v>
      </c>
      <c r="L360" s="17">
        <v>0.456784114383258</v>
      </c>
      <c r="M360" s="17"/>
      <c r="N360" s="17">
        <v>0.351544211334896</v>
      </c>
      <c r="O360" s="17">
        <v>0.34624818668860002</v>
      </c>
      <c r="P360" s="17">
        <v>0.32784701271167999</v>
      </c>
      <c r="Q360" s="17">
        <v>0.38484512804765197</v>
      </c>
      <c r="R360" s="17"/>
      <c r="S360" s="17">
        <v>0.29186814962598101</v>
      </c>
      <c r="T360" s="17">
        <v>0.27577421465209201</v>
      </c>
      <c r="U360" s="17">
        <v>0.30977386339070301</v>
      </c>
      <c r="V360" s="17">
        <v>0.42015774155941499</v>
      </c>
      <c r="W360" s="17">
        <v>0.41693091270192401</v>
      </c>
      <c r="X360" s="17">
        <v>0.45202642643799701</v>
      </c>
      <c r="Y360" s="17">
        <v>0.288033383947291</v>
      </c>
      <c r="Z360" s="17">
        <v>0.280234871093063</v>
      </c>
      <c r="AA360" s="17">
        <v>0.35798806687902102</v>
      </c>
      <c r="AB360" s="17">
        <v>0.445710285387593</v>
      </c>
      <c r="AC360" s="17">
        <v>0.41101830379780802</v>
      </c>
      <c r="AD360" s="17">
        <v>0.32390637841087599</v>
      </c>
      <c r="AE360" s="17"/>
      <c r="AF360" s="17">
        <v>0.32384237145915201</v>
      </c>
      <c r="AG360" s="17">
        <v>0.38065965728211598</v>
      </c>
      <c r="AH360" s="17">
        <v>0.33704077488184703</v>
      </c>
      <c r="AI360" s="17"/>
      <c r="AJ360" s="17">
        <v>0.29768674882005303</v>
      </c>
      <c r="AK360" s="17">
        <v>0.38504670303765898</v>
      </c>
      <c r="AL360" s="17">
        <v>0.39705255711884602</v>
      </c>
      <c r="AM360" s="17">
        <v>0.24727482692292099</v>
      </c>
      <c r="AN360" s="17">
        <v>0.37397085709581102</v>
      </c>
    </row>
    <row r="361" spans="2:40" x14ac:dyDescent="0.25">
      <c r="B361" t="s">
        <v>227</v>
      </c>
      <c r="C361" s="17">
        <v>4.8803509645062998E-2</v>
      </c>
      <c r="D361" s="17">
        <v>6.0806199747983597E-2</v>
      </c>
      <c r="E361" s="17">
        <v>3.7316023627795902E-2</v>
      </c>
      <c r="F361" s="17"/>
      <c r="G361" s="17">
        <v>2.2286975110617099E-2</v>
      </c>
      <c r="H361" s="17">
        <v>3.8973540809688699E-2</v>
      </c>
      <c r="I361" s="17">
        <v>5.6860800701248798E-2</v>
      </c>
      <c r="J361" s="17">
        <v>6.0979752012058797E-2</v>
      </c>
      <c r="K361" s="17">
        <v>6.3447551111216999E-2</v>
      </c>
      <c r="L361" s="17">
        <v>4.8119216435123201E-2</v>
      </c>
      <c r="M361" s="17"/>
      <c r="N361" s="17">
        <v>5.57255024482948E-2</v>
      </c>
      <c r="O361" s="17">
        <v>5.1443307696773799E-2</v>
      </c>
      <c r="P361" s="17">
        <v>4.27615896318898E-2</v>
      </c>
      <c r="Q361" s="17">
        <v>4.4592311242344002E-2</v>
      </c>
      <c r="R361" s="17"/>
      <c r="S361" s="17">
        <v>4.7224694952272397E-2</v>
      </c>
      <c r="T361" s="17">
        <v>5.9468321761863403E-2</v>
      </c>
      <c r="U361" s="17">
        <v>6.1272593546347003E-2</v>
      </c>
      <c r="V361" s="17">
        <v>5.3960825567111598E-2</v>
      </c>
      <c r="W361" s="17">
        <v>4.7073641636108103E-2</v>
      </c>
      <c r="X361" s="17">
        <v>2.6758925761939601E-2</v>
      </c>
      <c r="Y361" s="17">
        <v>6.8462825422038798E-2</v>
      </c>
      <c r="Z361" s="17">
        <v>3.5270329659577701E-2</v>
      </c>
      <c r="AA361" s="17">
        <v>3.9555037743175397E-2</v>
      </c>
      <c r="AB361" s="17">
        <v>3.57960417150789E-2</v>
      </c>
      <c r="AC361" s="17">
        <v>7.7847498267419699E-2</v>
      </c>
      <c r="AD361" s="17">
        <v>2.0878619186275899E-2</v>
      </c>
      <c r="AE361" s="17"/>
      <c r="AF361" s="17">
        <v>6.21993867506219E-2</v>
      </c>
      <c r="AG361" s="17">
        <v>2.9106534058220699E-2</v>
      </c>
      <c r="AH361" s="17">
        <v>9.1838276324631096E-2</v>
      </c>
      <c r="AI361" s="17"/>
      <c r="AJ361" s="17">
        <v>7.4187724103803004E-2</v>
      </c>
      <c r="AK361" s="17">
        <v>2.4360772041315398E-2</v>
      </c>
      <c r="AL361" s="17">
        <v>3.5434017623690701E-2</v>
      </c>
      <c r="AM361" s="17">
        <v>4.70479209142513E-2</v>
      </c>
      <c r="AN361" s="17">
        <v>6.8916816109096696E-2</v>
      </c>
    </row>
    <row r="362" spans="2:40" x14ac:dyDescent="0.25">
      <c r="B362" t="s">
        <v>64</v>
      </c>
      <c r="C362" s="17">
        <v>7.5906526996651305E-2</v>
      </c>
      <c r="D362" s="17">
        <v>5.9107253056293697E-2</v>
      </c>
      <c r="E362" s="17">
        <v>9.2694908835335196E-2</v>
      </c>
      <c r="F362" s="17"/>
      <c r="G362" s="17">
        <v>5.7555376921910498E-2</v>
      </c>
      <c r="H362" s="17">
        <v>7.3485498935742397E-2</v>
      </c>
      <c r="I362" s="17">
        <v>6.5625470800068295E-2</v>
      </c>
      <c r="J362" s="17">
        <v>8.4613472801582504E-2</v>
      </c>
      <c r="K362" s="17">
        <v>9.7082719085005903E-2</v>
      </c>
      <c r="L362" s="17">
        <v>7.7144341486466206E-2</v>
      </c>
      <c r="M362" s="17"/>
      <c r="N362" s="17">
        <v>4.8721128729887903E-2</v>
      </c>
      <c r="O362" s="17">
        <v>8.6829099486884095E-2</v>
      </c>
      <c r="P362" s="17">
        <v>6.4966982747013E-2</v>
      </c>
      <c r="Q362" s="17">
        <v>0.100898013217371</v>
      </c>
      <c r="R362" s="17"/>
      <c r="S362" s="17">
        <v>7.9138871308728403E-2</v>
      </c>
      <c r="T362" s="17">
        <v>7.7258299965436802E-2</v>
      </c>
      <c r="U362" s="17">
        <v>0.10106801314358201</v>
      </c>
      <c r="V362" s="17">
        <v>5.7876308849332203E-2</v>
      </c>
      <c r="W362" s="17">
        <v>7.6984611511343407E-2</v>
      </c>
      <c r="X362" s="17">
        <v>4.4679585821319E-2</v>
      </c>
      <c r="Y362" s="17">
        <v>8.9949098739418601E-2</v>
      </c>
      <c r="Z362" s="17">
        <v>7.2746860894387602E-2</v>
      </c>
      <c r="AA362" s="17">
        <v>7.1346391420121197E-2</v>
      </c>
      <c r="AB362" s="17">
        <v>9.0723170224307106E-2</v>
      </c>
      <c r="AC362" s="17">
        <v>5.2771046271816301E-2</v>
      </c>
      <c r="AD362" s="17">
        <v>0.11093082574719799</v>
      </c>
      <c r="AE362" s="17"/>
      <c r="AF362" s="17">
        <v>6.7353571358870906E-2</v>
      </c>
      <c r="AG362" s="17">
        <v>6.7750686455335302E-2</v>
      </c>
      <c r="AH362" s="17">
        <v>0.11008811313255799</v>
      </c>
      <c r="AI362" s="17"/>
      <c r="AJ362" s="17">
        <v>7.6707979752714997E-2</v>
      </c>
      <c r="AK362" s="17">
        <v>4.7272895465944799E-2</v>
      </c>
      <c r="AL362" s="17">
        <v>7.1365251658795897E-2</v>
      </c>
      <c r="AM362" s="17">
        <v>0.109467369475284</v>
      </c>
      <c r="AN362" s="17">
        <v>0.13892412167783399</v>
      </c>
    </row>
    <row r="363" spans="2:40" x14ac:dyDescent="0.25">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row>
    <row r="364" spans="2:40" x14ac:dyDescent="0.25">
      <c r="B364" s="6" t="s">
        <v>238</v>
      </c>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row>
    <row r="365" spans="2:40" x14ac:dyDescent="0.25">
      <c r="B365" s="24" t="s">
        <v>219</v>
      </c>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row>
    <row r="366" spans="2:40" x14ac:dyDescent="0.25">
      <c r="B366" t="s">
        <v>234</v>
      </c>
      <c r="C366" s="17">
        <v>0.393161551238842</v>
      </c>
      <c r="D366" s="17">
        <v>0.385004220269202</v>
      </c>
      <c r="E366" s="17">
        <v>0.40201081606864902</v>
      </c>
      <c r="F366" s="17"/>
      <c r="G366" s="17">
        <v>0.27182208247131301</v>
      </c>
      <c r="H366" s="17">
        <v>0.27722990599018199</v>
      </c>
      <c r="I366" s="17">
        <v>0.384930070707863</v>
      </c>
      <c r="J366" s="17">
        <v>0.484152555602611</v>
      </c>
      <c r="K366" s="17">
        <v>0.41513133763673099</v>
      </c>
      <c r="L366" s="17">
        <v>0.430398172693505</v>
      </c>
      <c r="M366" s="17"/>
      <c r="N366" s="17">
        <v>0.39532160462538202</v>
      </c>
      <c r="O366" s="17">
        <v>0.39570607588933099</v>
      </c>
      <c r="P366" s="17">
        <v>0.34460780360146298</v>
      </c>
      <c r="Q366" s="17">
        <v>0.433756864503205</v>
      </c>
      <c r="R366" s="17"/>
      <c r="S366" s="17">
        <v>0.32038095418796497</v>
      </c>
      <c r="T366" s="17">
        <v>0.33552339850625701</v>
      </c>
      <c r="U366" s="17">
        <v>0.33475846883230098</v>
      </c>
      <c r="V366" s="17">
        <v>0.40358914419271502</v>
      </c>
      <c r="W366" s="17">
        <v>0.420557882682288</v>
      </c>
      <c r="X366" s="17">
        <v>0.41323562445036299</v>
      </c>
      <c r="Y366" s="17">
        <v>0.41297791916024701</v>
      </c>
      <c r="Z366" s="17">
        <v>0.428860088374454</v>
      </c>
      <c r="AA366" s="17">
        <v>0.45488339530629301</v>
      </c>
      <c r="AB366" s="17">
        <v>0.421165477152117</v>
      </c>
      <c r="AC366" s="17">
        <v>0.38620621616582201</v>
      </c>
      <c r="AD366" s="17">
        <v>0.52055698250569704</v>
      </c>
      <c r="AE366" s="17"/>
      <c r="AF366" s="17">
        <v>0.39116539861835797</v>
      </c>
      <c r="AG366" s="17">
        <v>0.39800378201124997</v>
      </c>
      <c r="AH366" s="17">
        <v>0.39055627169108298</v>
      </c>
      <c r="AI366" s="17"/>
      <c r="AJ366" s="17">
        <v>0.39458448955676101</v>
      </c>
      <c r="AK366" s="17">
        <v>0.37020498321017697</v>
      </c>
      <c r="AL366" s="17">
        <v>0.32395727241296801</v>
      </c>
      <c r="AM366" s="17">
        <v>0.46106067516006</v>
      </c>
      <c r="AN366" s="17">
        <v>0.36771047008452001</v>
      </c>
    </row>
    <row r="367" spans="2:40" x14ac:dyDescent="0.25">
      <c r="B367" t="s">
        <v>235</v>
      </c>
      <c r="C367" s="17">
        <v>0.356838346031982</v>
      </c>
      <c r="D367" s="17">
        <v>0.36634172990668301</v>
      </c>
      <c r="E367" s="17">
        <v>0.34652885129656702</v>
      </c>
      <c r="F367" s="17"/>
      <c r="G367" s="17">
        <v>0.34321354078690403</v>
      </c>
      <c r="H367" s="17">
        <v>0.47284420062003402</v>
      </c>
      <c r="I367" s="17">
        <v>0.36011019353040502</v>
      </c>
      <c r="J367" s="17">
        <v>0.28798272499135102</v>
      </c>
      <c r="K367" s="17">
        <v>0.33914333420377901</v>
      </c>
      <c r="L367" s="17">
        <v>0.34817096027176198</v>
      </c>
      <c r="M367" s="17"/>
      <c r="N367" s="17">
        <v>0.372133510798976</v>
      </c>
      <c r="O367" s="17">
        <v>0.39661061397349601</v>
      </c>
      <c r="P367" s="17">
        <v>0.35911684869153399</v>
      </c>
      <c r="Q367" s="17">
        <v>0.27088471548918402</v>
      </c>
      <c r="R367" s="17"/>
      <c r="S367" s="17">
        <v>0.44964910832377297</v>
      </c>
      <c r="T367" s="17">
        <v>0.370854542303378</v>
      </c>
      <c r="U367" s="17">
        <v>0.34012517440340401</v>
      </c>
      <c r="V367" s="17">
        <v>0.343476326806188</v>
      </c>
      <c r="W367" s="17">
        <v>0.343880387299347</v>
      </c>
      <c r="X367" s="17">
        <v>0.33582916880144797</v>
      </c>
      <c r="Y367" s="17">
        <v>0.37241747390144098</v>
      </c>
      <c r="Z367" s="17">
        <v>0.352249358272054</v>
      </c>
      <c r="AA367" s="17">
        <v>0.31205455703961399</v>
      </c>
      <c r="AB367" s="17">
        <v>0.29359824882306901</v>
      </c>
      <c r="AC367" s="17">
        <v>0.36345950822454998</v>
      </c>
      <c r="AD367" s="17">
        <v>0.39130702810796703</v>
      </c>
      <c r="AE367" s="17"/>
      <c r="AF367" s="17">
        <v>0.35197332221869998</v>
      </c>
      <c r="AG367" s="17">
        <v>0.38632882832276599</v>
      </c>
      <c r="AH367" s="17">
        <v>0.24247291435955301</v>
      </c>
      <c r="AI367" s="17"/>
      <c r="AJ367" s="17">
        <v>0.366263139435614</v>
      </c>
      <c r="AK367" s="17">
        <v>0.38462003179895898</v>
      </c>
      <c r="AL367" s="17">
        <v>0.41719365695210697</v>
      </c>
      <c r="AM367" s="17">
        <v>0.32181955120886202</v>
      </c>
      <c r="AN367" s="17">
        <v>0.240488890773397</v>
      </c>
    </row>
    <row r="368" spans="2:40" x14ac:dyDescent="0.25">
      <c r="B368" t="s">
        <v>236</v>
      </c>
      <c r="C368" s="17">
        <v>0.13489593927403301</v>
      </c>
      <c r="D368" s="17">
        <v>0.14449594404566099</v>
      </c>
      <c r="E368" s="17">
        <v>0.12448162791315701</v>
      </c>
      <c r="F368" s="17"/>
      <c r="G368" s="17">
        <v>0.30535196200430098</v>
      </c>
      <c r="H368" s="17">
        <v>0.16064395882423199</v>
      </c>
      <c r="I368" s="17">
        <v>0.14640321660890099</v>
      </c>
      <c r="J368" s="17">
        <v>0.109920701159787</v>
      </c>
      <c r="K368" s="17">
        <v>8.8020351913150302E-2</v>
      </c>
      <c r="L368" s="17">
        <v>0.10494320299922801</v>
      </c>
      <c r="M368" s="17"/>
      <c r="N368" s="17">
        <v>0.108022161376386</v>
      </c>
      <c r="O368" s="17">
        <v>0.11862832920378</v>
      </c>
      <c r="P368" s="17">
        <v>0.192613957065703</v>
      </c>
      <c r="Q368" s="17">
        <v>0.14255388331514399</v>
      </c>
      <c r="R368" s="17"/>
      <c r="S368" s="17">
        <v>0.15195561227058599</v>
      </c>
      <c r="T368" s="17">
        <v>0.17459275643518701</v>
      </c>
      <c r="U368" s="17">
        <v>0.17661323564061299</v>
      </c>
      <c r="V368" s="17">
        <v>0.137858695155334</v>
      </c>
      <c r="W368" s="17">
        <v>0.12058518034978399</v>
      </c>
      <c r="X368" s="17">
        <v>0.150102343507486</v>
      </c>
      <c r="Y368" s="17">
        <v>7.2514735933245797E-2</v>
      </c>
      <c r="Z368" s="17">
        <v>0.10168342961863699</v>
      </c>
      <c r="AA368" s="17">
        <v>0.105313919500688</v>
      </c>
      <c r="AB368" s="17">
        <v>0.14956535950008301</v>
      </c>
      <c r="AC368" s="17">
        <v>0.115009280488794</v>
      </c>
      <c r="AD368" s="17">
        <v>8.8135989386336003E-2</v>
      </c>
      <c r="AE368" s="17"/>
      <c r="AF368" s="17">
        <v>0.14964097592257</v>
      </c>
      <c r="AG368" s="17">
        <v>0.11595688011933</v>
      </c>
      <c r="AH368" s="17">
        <v>0.111037827134686</v>
      </c>
      <c r="AI368" s="17"/>
      <c r="AJ368" s="17">
        <v>0.15298343512381199</v>
      </c>
      <c r="AK368" s="17">
        <v>0.14334364335866601</v>
      </c>
      <c r="AL368" s="17">
        <v>0.100382953141972</v>
      </c>
      <c r="AM368" s="17">
        <v>3.6218066260831697E-2</v>
      </c>
      <c r="AN368" s="17">
        <v>0.104728282672686</v>
      </c>
    </row>
    <row r="369" spans="2:40" x14ac:dyDescent="0.25">
      <c r="B369" t="s">
        <v>237</v>
      </c>
      <c r="C369" s="17">
        <v>4.5238679411474303E-2</v>
      </c>
      <c r="D369" s="17">
        <v>4.08699818666391E-2</v>
      </c>
      <c r="E369" s="17">
        <v>4.9977945438494202E-2</v>
      </c>
      <c r="F369" s="17"/>
      <c r="G369" s="17">
        <v>5.1951209444291803E-2</v>
      </c>
      <c r="H369" s="17">
        <v>1.70296365389669E-2</v>
      </c>
      <c r="I369" s="17">
        <v>4.7326567545456E-2</v>
      </c>
      <c r="J369" s="17">
        <v>5.4662911097757602E-2</v>
      </c>
      <c r="K369" s="17">
        <v>5.9958985219703199E-2</v>
      </c>
      <c r="L369" s="17">
        <v>4.2680789432050899E-2</v>
      </c>
      <c r="M369" s="17"/>
      <c r="N369" s="17">
        <v>6.0808254914799201E-2</v>
      </c>
      <c r="O369" s="17">
        <v>2.6940576313969601E-2</v>
      </c>
      <c r="P369" s="17">
        <v>4.1697587755414899E-2</v>
      </c>
      <c r="Q369" s="17">
        <v>4.8408839841947E-2</v>
      </c>
      <c r="R369" s="17"/>
      <c r="S369" s="17">
        <v>3.02133291596729E-2</v>
      </c>
      <c r="T369" s="17">
        <v>3.3632410957174903E-2</v>
      </c>
      <c r="U369" s="17">
        <v>7.8317066792165199E-2</v>
      </c>
      <c r="V369" s="17">
        <v>5.69333018060212E-2</v>
      </c>
      <c r="W369" s="17">
        <v>3.4669492595718603E-2</v>
      </c>
      <c r="X369" s="17">
        <v>3.92483713418929E-2</v>
      </c>
      <c r="Y369" s="17">
        <v>6.4624001159446207E-2</v>
      </c>
      <c r="Z369" s="17">
        <v>6.7449359748039603E-2</v>
      </c>
      <c r="AA369" s="17">
        <v>4.7452014463149797E-2</v>
      </c>
      <c r="AB369" s="17">
        <v>3.7561452827381998E-2</v>
      </c>
      <c r="AC369" s="17">
        <v>5.1779195263362401E-2</v>
      </c>
      <c r="AD369" s="17">
        <v>0</v>
      </c>
      <c r="AE369" s="17"/>
      <c r="AF369" s="17">
        <v>4.3479615498050697E-2</v>
      </c>
      <c r="AG369" s="17">
        <v>4.1753951179281101E-2</v>
      </c>
      <c r="AH369" s="17">
        <v>8.8655087625544499E-2</v>
      </c>
      <c r="AI369" s="17"/>
      <c r="AJ369" s="17">
        <v>4.3657082691276397E-2</v>
      </c>
      <c r="AK369" s="17">
        <v>4.4149635700088501E-2</v>
      </c>
      <c r="AL369" s="17">
        <v>5.1014285687574899E-2</v>
      </c>
      <c r="AM369" s="17">
        <v>6.8897114150893002E-2</v>
      </c>
      <c r="AN369" s="17">
        <v>7.0828613218246197E-2</v>
      </c>
    </row>
    <row r="370" spans="2:40" x14ac:dyDescent="0.25">
      <c r="B370" t="s">
        <v>64</v>
      </c>
      <c r="C370" s="17">
        <v>6.9865484043669102E-2</v>
      </c>
      <c r="D370" s="17">
        <v>6.3288123911814903E-2</v>
      </c>
      <c r="E370" s="17">
        <v>7.7000759283133394E-2</v>
      </c>
      <c r="F370" s="17"/>
      <c r="G370" s="17">
        <v>2.7661205293190501E-2</v>
      </c>
      <c r="H370" s="17">
        <v>7.2252298026585296E-2</v>
      </c>
      <c r="I370" s="17">
        <v>6.12299516073746E-2</v>
      </c>
      <c r="J370" s="17">
        <v>6.3281107148494095E-2</v>
      </c>
      <c r="K370" s="17">
        <v>9.77459910266361E-2</v>
      </c>
      <c r="L370" s="17">
        <v>7.3806874603453199E-2</v>
      </c>
      <c r="M370" s="17"/>
      <c r="N370" s="17">
        <v>6.3714468284456802E-2</v>
      </c>
      <c r="O370" s="17">
        <v>6.2114404619423101E-2</v>
      </c>
      <c r="P370" s="17">
        <v>6.1963802885886099E-2</v>
      </c>
      <c r="Q370" s="17">
        <v>0.10439569685052</v>
      </c>
      <c r="R370" s="17"/>
      <c r="S370" s="17">
        <v>4.7800996058003198E-2</v>
      </c>
      <c r="T370" s="17">
        <v>8.5396891798002694E-2</v>
      </c>
      <c r="U370" s="17">
        <v>7.0186054331516395E-2</v>
      </c>
      <c r="V370" s="17">
        <v>5.8142532039742401E-2</v>
      </c>
      <c r="W370" s="17">
        <v>8.0307057072862606E-2</v>
      </c>
      <c r="X370" s="17">
        <v>6.15844918988094E-2</v>
      </c>
      <c r="Y370" s="17">
        <v>7.74658698456204E-2</v>
      </c>
      <c r="Z370" s="17">
        <v>4.9757763986814599E-2</v>
      </c>
      <c r="AA370" s="17">
        <v>8.0296113690255105E-2</v>
      </c>
      <c r="AB370" s="17">
        <v>9.8109461697348396E-2</v>
      </c>
      <c r="AC370" s="17">
        <v>8.3545799857472902E-2</v>
      </c>
      <c r="AD370" s="17">
        <v>0</v>
      </c>
      <c r="AE370" s="17"/>
      <c r="AF370" s="17">
        <v>6.3740687742321403E-2</v>
      </c>
      <c r="AG370" s="17">
        <v>5.79565583673722E-2</v>
      </c>
      <c r="AH370" s="17">
        <v>0.16727789918913399</v>
      </c>
      <c r="AI370" s="17"/>
      <c r="AJ370" s="17">
        <v>4.2511853192536302E-2</v>
      </c>
      <c r="AK370" s="17">
        <v>5.7681705932109799E-2</v>
      </c>
      <c r="AL370" s="17">
        <v>0.107451831805378</v>
      </c>
      <c r="AM370" s="17">
        <v>0.11200459321935299</v>
      </c>
      <c r="AN370" s="17">
        <v>0.21624374325115001</v>
      </c>
    </row>
    <row r="371" spans="2:40" x14ac:dyDescent="0.25">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row>
    <row r="372" spans="2:40" x14ac:dyDescent="0.25">
      <c r="B372" s="6" t="s">
        <v>246</v>
      </c>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row>
    <row r="373" spans="2:40" x14ac:dyDescent="0.25">
      <c r="B373" s="24" t="s">
        <v>219</v>
      </c>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row>
    <row r="374" spans="2:40" x14ac:dyDescent="0.25">
      <c r="B374" t="s">
        <v>239</v>
      </c>
      <c r="C374" s="17">
        <v>0.46487019953740799</v>
      </c>
      <c r="D374" s="17">
        <v>0.46020802973202901</v>
      </c>
      <c r="E374" s="17">
        <v>0.46992783118713199</v>
      </c>
      <c r="F374" s="17"/>
      <c r="G374" s="17">
        <v>0.47363792598211402</v>
      </c>
      <c r="H374" s="17">
        <v>0.40937111875742999</v>
      </c>
      <c r="I374" s="17">
        <v>0.46629373954846398</v>
      </c>
      <c r="J374" s="17">
        <v>0.51231892075532603</v>
      </c>
      <c r="K374" s="17">
        <v>0.50567405345826899</v>
      </c>
      <c r="L374" s="17">
        <v>0.43927322476459202</v>
      </c>
      <c r="M374" s="17"/>
      <c r="N374" s="17">
        <v>0.42251417694580801</v>
      </c>
      <c r="O374" s="17">
        <v>0.48502005109522001</v>
      </c>
      <c r="P374" s="17">
        <v>0.47525684511491301</v>
      </c>
      <c r="Q374" s="17">
        <v>0.50924146340815701</v>
      </c>
      <c r="R374" s="17"/>
      <c r="S374" s="17">
        <v>0.408703971408725</v>
      </c>
      <c r="T374" s="17">
        <v>0.44685362387889699</v>
      </c>
      <c r="U374" s="17">
        <v>0.47590503446801802</v>
      </c>
      <c r="V374" s="17">
        <v>0.49234166455063799</v>
      </c>
      <c r="W374" s="17">
        <v>0.51361960943014695</v>
      </c>
      <c r="X374" s="17">
        <v>0.519097552821428</v>
      </c>
      <c r="Y374" s="17">
        <v>0.47029235882780002</v>
      </c>
      <c r="Z374" s="17">
        <v>0.397354382081055</v>
      </c>
      <c r="AA374" s="17">
        <v>0.47169481757917497</v>
      </c>
      <c r="AB374" s="17">
        <v>0.44003214186268302</v>
      </c>
      <c r="AC374" s="17">
        <v>0.42297338016739999</v>
      </c>
      <c r="AD374" s="17">
        <v>0.58163202265703995</v>
      </c>
      <c r="AE374" s="17"/>
      <c r="AF374" s="17">
        <v>0.47092950257973498</v>
      </c>
      <c r="AG374" s="17">
        <v>0.46418831704404601</v>
      </c>
      <c r="AH374" s="17">
        <v>0.40771547359149901</v>
      </c>
      <c r="AI374" s="17"/>
      <c r="AJ374" s="17">
        <v>0.46890866364804701</v>
      </c>
      <c r="AK374" s="17">
        <v>0.467168878941294</v>
      </c>
      <c r="AL374" s="17">
        <v>0.44504863470058897</v>
      </c>
      <c r="AM374" s="17">
        <v>0.39110321534716902</v>
      </c>
      <c r="AN374" s="17">
        <v>0.46701215778671001</v>
      </c>
    </row>
    <row r="375" spans="2:40" x14ac:dyDescent="0.25">
      <c r="B375" t="s">
        <v>240</v>
      </c>
      <c r="C375" s="17">
        <v>0.34671558400908098</v>
      </c>
      <c r="D375" s="17">
        <v>0.32675422505324597</v>
      </c>
      <c r="E375" s="17">
        <v>0.368370136511663</v>
      </c>
      <c r="F375" s="17"/>
      <c r="G375" s="17">
        <v>0.31243304679345302</v>
      </c>
      <c r="H375" s="17">
        <v>0.27320505502151599</v>
      </c>
      <c r="I375" s="17">
        <v>0.31255181594318099</v>
      </c>
      <c r="J375" s="17">
        <v>0.30688653122878701</v>
      </c>
      <c r="K375" s="17">
        <v>0.40839825239807398</v>
      </c>
      <c r="L375" s="17">
        <v>0.401957857065604</v>
      </c>
      <c r="M375" s="17"/>
      <c r="N375" s="17">
        <v>0.37121262119169701</v>
      </c>
      <c r="O375" s="17">
        <v>0.32472103910771499</v>
      </c>
      <c r="P375" s="17">
        <v>0.33550226146471501</v>
      </c>
      <c r="Q375" s="17">
        <v>0.35074012363810803</v>
      </c>
      <c r="R375" s="17"/>
      <c r="S375" s="17">
        <v>0.31745691201648901</v>
      </c>
      <c r="T375" s="17">
        <v>0.35838161951659298</v>
      </c>
      <c r="U375" s="17">
        <v>0.36070317679586</v>
      </c>
      <c r="V375" s="17">
        <v>0.41125473214326103</v>
      </c>
      <c r="W375" s="17">
        <v>0.341556904732292</v>
      </c>
      <c r="X375" s="17">
        <v>0.31406849055970398</v>
      </c>
      <c r="Y375" s="17">
        <v>0.43891794019289099</v>
      </c>
      <c r="Z375" s="17">
        <v>0.35470941327674799</v>
      </c>
      <c r="AA375" s="17">
        <v>0.29960868630274501</v>
      </c>
      <c r="AB375" s="17">
        <v>0.36375279308763098</v>
      </c>
      <c r="AC375" s="17">
        <v>0.28975155142063302</v>
      </c>
      <c r="AD375" s="17">
        <v>0.27941587603582502</v>
      </c>
      <c r="AE375" s="17"/>
      <c r="AF375" s="17">
        <v>0.37018127976570703</v>
      </c>
      <c r="AG375" s="17">
        <v>0.32591940564774802</v>
      </c>
      <c r="AH375" s="17">
        <v>0.32781327209167099</v>
      </c>
      <c r="AI375" s="17"/>
      <c r="AJ375" s="17">
        <v>0.366576625430661</v>
      </c>
      <c r="AK375" s="17">
        <v>0.30926328774175998</v>
      </c>
      <c r="AL375" s="17">
        <v>0.368142674153774</v>
      </c>
      <c r="AM375" s="17">
        <v>0.36266328853931501</v>
      </c>
      <c r="AN375" s="17">
        <v>0.235587434328933</v>
      </c>
    </row>
    <row r="376" spans="2:40" x14ac:dyDescent="0.25">
      <c r="B376" t="s">
        <v>241</v>
      </c>
      <c r="C376" s="17">
        <v>0.200548357237533</v>
      </c>
      <c r="D376" s="17">
        <v>0.20885606796689299</v>
      </c>
      <c r="E376" s="17">
        <v>0.19153595690130201</v>
      </c>
      <c r="F376" s="17"/>
      <c r="G376" s="17">
        <v>0.32005675161882802</v>
      </c>
      <c r="H376" s="17">
        <v>0.23259788721227601</v>
      </c>
      <c r="I376" s="17">
        <v>0.21894420173339901</v>
      </c>
      <c r="J376" s="17">
        <v>0.15022122602288701</v>
      </c>
      <c r="K376" s="17">
        <v>0.173204553186869</v>
      </c>
      <c r="L376" s="17">
        <v>0.18168549166599501</v>
      </c>
      <c r="M376" s="17"/>
      <c r="N376" s="17">
        <v>0.18117090506469</v>
      </c>
      <c r="O376" s="17">
        <v>0.23262448491929899</v>
      </c>
      <c r="P376" s="17">
        <v>0.22017693682916301</v>
      </c>
      <c r="Q376" s="17">
        <v>0.16186678034930199</v>
      </c>
      <c r="R376" s="17"/>
      <c r="S376" s="17">
        <v>0.23007104968730899</v>
      </c>
      <c r="T376" s="17">
        <v>0.20339338359287101</v>
      </c>
      <c r="U376" s="17">
        <v>0.22572078897844899</v>
      </c>
      <c r="V376" s="17">
        <v>0.14866199070938599</v>
      </c>
      <c r="W376" s="17">
        <v>0.12870969911096</v>
      </c>
      <c r="X376" s="17">
        <v>0.21927712170230401</v>
      </c>
      <c r="Y376" s="17">
        <v>0.23514331982933201</v>
      </c>
      <c r="Z376" s="17">
        <v>0.214806920555211</v>
      </c>
      <c r="AA376" s="17">
        <v>0.210288388402816</v>
      </c>
      <c r="AB376" s="17">
        <v>0.18418895377438901</v>
      </c>
      <c r="AC376" s="17">
        <v>0.17294011666832701</v>
      </c>
      <c r="AD376" s="17">
        <v>0.21087321037409201</v>
      </c>
      <c r="AE376" s="17"/>
      <c r="AF376" s="17">
        <v>0.18089797731229401</v>
      </c>
      <c r="AG376" s="17">
        <v>0.21098024372322</v>
      </c>
      <c r="AH376" s="17">
        <v>0.19249295106727901</v>
      </c>
      <c r="AI376" s="17"/>
      <c r="AJ376" s="17">
        <v>0.18130183738314001</v>
      </c>
      <c r="AK376" s="17">
        <v>0.235951297625486</v>
      </c>
      <c r="AL376" s="17">
        <v>0.244578885904284</v>
      </c>
      <c r="AM376" s="17">
        <v>0.274155261124361</v>
      </c>
      <c r="AN376" s="17">
        <v>0.13801804110333701</v>
      </c>
    </row>
    <row r="377" spans="2:40" x14ac:dyDescent="0.25">
      <c r="B377" t="s">
        <v>242</v>
      </c>
      <c r="C377" s="17">
        <v>0.17197624646607301</v>
      </c>
      <c r="D377" s="17">
        <v>0.18185474122681899</v>
      </c>
      <c r="E377" s="17">
        <v>0.161259822603533</v>
      </c>
      <c r="F377" s="17"/>
      <c r="G377" s="17">
        <v>0.23414480655005701</v>
      </c>
      <c r="H377" s="17">
        <v>0.15449087018354901</v>
      </c>
      <c r="I377" s="17">
        <v>0.16896839791146201</v>
      </c>
      <c r="J377" s="17">
        <v>0.10845058766718201</v>
      </c>
      <c r="K377" s="17">
        <v>0.194055036947932</v>
      </c>
      <c r="L377" s="17">
        <v>0.18734391109804999</v>
      </c>
      <c r="M377" s="17"/>
      <c r="N377" s="17">
        <v>0.18668721692990001</v>
      </c>
      <c r="O377" s="17">
        <v>0.11763734449418101</v>
      </c>
      <c r="P377" s="17">
        <v>0.19031700159057899</v>
      </c>
      <c r="Q377" s="17">
        <v>0.19883689983036301</v>
      </c>
      <c r="R377" s="17"/>
      <c r="S377" s="17">
        <v>0.19170799041539899</v>
      </c>
      <c r="T377" s="17">
        <v>0.220660245920834</v>
      </c>
      <c r="U377" s="17">
        <v>0.144795877532617</v>
      </c>
      <c r="V377" s="17">
        <v>0.161559545482485</v>
      </c>
      <c r="W377" s="17">
        <v>0.20520760879542699</v>
      </c>
      <c r="X377" s="17">
        <v>0.14301703002288901</v>
      </c>
      <c r="Y377" s="17">
        <v>0.11092838182343499</v>
      </c>
      <c r="Z377" s="17">
        <v>0.24676228043066101</v>
      </c>
      <c r="AA377" s="17">
        <v>0.186358506227911</v>
      </c>
      <c r="AB377" s="17">
        <v>0.11956941707040999</v>
      </c>
      <c r="AC377" s="17">
        <v>0.21777098378802001</v>
      </c>
      <c r="AD377" s="17">
        <v>8.2060439930671802E-2</v>
      </c>
      <c r="AE377" s="17"/>
      <c r="AF377" s="17">
        <v>0.19565924020707101</v>
      </c>
      <c r="AG377" s="17">
        <v>0.15885026005205899</v>
      </c>
      <c r="AH377" s="17">
        <v>0.15241099152234899</v>
      </c>
      <c r="AI377" s="17"/>
      <c r="AJ377" s="17">
        <v>0.171194669608628</v>
      </c>
      <c r="AK377" s="17">
        <v>0.20761150252829</v>
      </c>
      <c r="AL377" s="17">
        <v>0.192328017335546</v>
      </c>
      <c r="AM377" s="17">
        <v>0.228245578776685</v>
      </c>
      <c r="AN377" s="17">
        <v>0.132188443298036</v>
      </c>
    </row>
    <row r="378" spans="2:40" x14ac:dyDescent="0.25">
      <c r="B378" t="s">
        <v>243</v>
      </c>
      <c r="C378" s="17">
        <v>0.170971930184321</v>
      </c>
      <c r="D378" s="17">
        <v>0.178235348649664</v>
      </c>
      <c r="E378" s="17">
        <v>0.16309240270054601</v>
      </c>
      <c r="F378" s="17"/>
      <c r="G378" s="17">
        <v>0.28091826922061702</v>
      </c>
      <c r="H378" s="17">
        <v>0.25067048908837097</v>
      </c>
      <c r="I378" s="17">
        <v>0.21290030474662</v>
      </c>
      <c r="J378" s="17">
        <v>0.150141056138242</v>
      </c>
      <c r="K378" s="17">
        <v>0.13142737641066099</v>
      </c>
      <c r="L378" s="17">
        <v>0.106664870157444</v>
      </c>
      <c r="M378" s="17"/>
      <c r="N378" s="17">
        <v>0.166794306358552</v>
      </c>
      <c r="O378" s="17">
        <v>0.17410073786441399</v>
      </c>
      <c r="P378" s="17">
        <v>0.174440598085913</v>
      </c>
      <c r="Q378" s="17">
        <v>0.16573430827159</v>
      </c>
      <c r="R378" s="17"/>
      <c r="S378" s="17">
        <v>0.17654531488661801</v>
      </c>
      <c r="T378" s="17">
        <v>0.19506337966972601</v>
      </c>
      <c r="U378" s="17">
        <v>0.19800219429888799</v>
      </c>
      <c r="V378" s="17">
        <v>0.15879610069808001</v>
      </c>
      <c r="W378" s="17">
        <v>0.169490492421739</v>
      </c>
      <c r="X378" s="17">
        <v>0.14567270606100499</v>
      </c>
      <c r="Y378" s="17">
        <v>0.20374372390863599</v>
      </c>
      <c r="Z378" s="17">
        <v>0.15674086808832699</v>
      </c>
      <c r="AA378" s="17">
        <v>0.13152017799819901</v>
      </c>
      <c r="AB378" s="17">
        <v>0.16667630259734101</v>
      </c>
      <c r="AC378" s="17">
        <v>0.215031170559665</v>
      </c>
      <c r="AD378" s="17">
        <v>0.110781821400508</v>
      </c>
      <c r="AE378" s="17"/>
      <c r="AF378" s="17">
        <v>0.17107572301264701</v>
      </c>
      <c r="AG378" s="17">
        <v>0.17954927056739101</v>
      </c>
      <c r="AH378" s="17">
        <v>0.12548054722149199</v>
      </c>
      <c r="AI378" s="17"/>
      <c r="AJ378" s="17">
        <v>0.15156897995100899</v>
      </c>
      <c r="AK378" s="17">
        <v>0.23712197159072501</v>
      </c>
      <c r="AL378" s="17">
        <v>0.154692856048887</v>
      </c>
      <c r="AM378" s="17">
        <v>0.21941341469645001</v>
      </c>
      <c r="AN378" s="17">
        <v>7.4009982082408304E-2</v>
      </c>
    </row>
    <row r="379" spans="2:40" x14ac:dyDescent="0.25">
      <c r="B379" t="s">
        <v>244</v>
      </c>
      <c r="C379" s="17">
        <v>9.3420479829332104E-2</v>
      </c>
      <c r="D379" s="17">
        <v>0.10800785561018</v>
      </c>
      <c r="E379" s="17">
        <v>7.7595750890777901E-2</v>
      </c>
      <c r="F379" s="17"/>
      <c r="G379" s="17">
        <v>0.16584314595035801</v>
      </c>
      <c r="H379" s="17">
        <v>0.18198549846357601</v>
      </c>
      <c r="I379" s="17">
        <v>0.17365196556201001</v>
      </c>
      <c r="J379" s="17">
        <v>3.4497066978430503E-2</v>
      </c>
      <c r="K379" s="17">
        <v>3.4022369747871199E-2</v>
      </c>
      <c r="L379" s="17">
        <v>4.68648924594414E-2</v>
      </c>
      <c r="M379" s="17"/>
      <c r="N379" s="17">
        <v>0.120008052118005</v>
      </c>
      <c r="O379" s="17">
        <v>7.9476717207518893E-2</v>
      </c>
      <c r="P379" s="17">
        <v>0.11096820616712599</v>
      </c>
      <c r="Q379" s="17">
        <v>4.4683851758712798E-2</v>
      </c>
      <c r="R379" s="17"/>
      <c r="S379" s="17">
        <v>0.17827749083782399</v>
      </c>
      <c r="T379" s="17">
        <v>8.9961957762221198E-2</v>
      </c>
      <c r="U379" s="17">
        <v>9.1278628305411696E-2</v>
      </c>
      <c r="V379" s="17">
        <v>7.3886479067459099E-2</v>
      </c>
      <c r="W379" s="17">
        <v>3.7902397320625197E-2</v>
      </c>
      <c r="X379" s="17">
        <v>9.0732772383713495E-2</v>
      </c>
      <c r="Y379" s="17">
        <v>8.0741470739795096E-2</v>
      </c>
      <c r="Z379" s="17">
        <v>0.15233037987805301</v>
      </c>
      <c r="AA379" s="17">
        <v>8.44154378198127E-2</v>
      </c>
      <c r="AB379" s="17">
        <v>9.8846841193822393E-2</v>
      </c>
      <c r="AC379" s="17">
        <v>5.6432667294858997E-2</v>
      </c>
      <c r="AD379" s="17">
        <v>0</v>
      </c>
      <c r="AE379" s="17"/>
      <c r="AF379" s="17">
        <v>8.8943766522220594E-2</v>
      </c>
      <c r="AG379" s="17">
        <v>9.4317870210280499E-2</v>
      </c>
      <c r="AH379" s="17">
        <v>0.111144772005493</v>
      </c>
      <c r="AI379" s="17"/>
      <c r="AJ379" s="17">
        <v>8.5299663595933495E-2</v>
      </c>
      <c r="AK379" s="17">
        <v>0.114563899585314</v>
      </c>
      <c r="AL379" s="17">
        <v>0.136706504472627</v>
      </c>
      <c r="AM379" s="17">
        <v>0.118363478167019</v>
      </c>
      <c r="AN379" s="17">
        <v>4.71735997316588E-2</v>
      </c>
    </row>
    <row r="380" spans="2:40" x14ac:dyDescent="0.25">
      <c r="B380" t="s">
        <v>245</v>
      </c>
      <c r="C380" s="17">
        <v>4.1153984683806301E-2</v>
      </c>
      <c r="D380" s="17">
        <v>4.8109691401166901E-2</v>
      </c>
      <c r="E380" s="17">
        <v>3.3608270154203999E-2</v>
      </c>
      <c r="F380" s="17"/>
      <c r="G380" s="17">
        <v>9.7746397318813905E-3</v>
      </c>
      <c r="H380" s="17">
        <v>0</v>
      </c>
      <c r="I380" s="17">
        <v>1.8600078674719699E-2</v>
      </c>
      <c r="J380" s="17">
        <v>3.7309775610908001E-2</v>
      </c>
      <c r="K380" s="17">
        <v>5.6148770067081702E-2</v>
      </c>
      <c r="L380" s="17">
        <v>7.8731756688460705E-2</v>
      </c>
      <c r="M380" s="17"/>
      <c r="N380" s="17">
        <v>6.5365359555456803E-2</v>
      </c>
      <c r="O380" s="17">
        <v>3.0285118997300201E-2</v>
      </c>
      <c r="P380" s="17">
        <v>2.4254819901763699E-2</v>
      </c>
      <c r="Q380" s="17">
        <v>3.3206165857371302E-2</v>
      </c>
      <c r="R380" s="17"/>
      <c r="S380" s="17">
        <v>2.7056025243086802E-2</v>
      </c>
      <c r="T380" s="17">
        <v>5.1294460812192501E-2</v>
      </c>
      <c r="U380" s="17">
        <v>1.69066059974496E-2</v>
      </c>
      <c r="V380" s="17">
        <v>2.4034125747977898E-2</v>
      </c>
      <c r="W380" s="17">
        <v>4.2142587061397001E-2</v>
      </c>
      <c r="X380" s="17">
        <v>2.9174533828910599E-2</v>
      </c>
      <c r="Y380" s="17">
        <v>2.50424402358536E-2</v>
      </c>
      <c r="Z380" s="17">
        <v>3.1537615564423097E-2</v>
      </c>
      <c r="AA380" s="17">
        <v>5.2521957280861703E-2</v>
      </c>
      <c r="AB380" s="17">
        <v>8.6663561728577004E-2</v>
      </c>
      <c r="AC380" s="17">
        <v>5.8900528999846199E-2</v>
      </c>
      <c r="AD380" s="17">
        <v>5.3302276861834398E-2</v>
      </c>
      <c r="AE380" s="17"/>
      <c r="AF380" s="17">
        <v>3.8476440864431902E-2</v>
      </c>
      <c r="AG380" s="17">
        <v>4.8901889131613897E-2</v>
      </c>
      <c r="AH380" s="17">
        <v>1.7258822544193999E-2</v>
      </c>
      <c r="AI380" s="17"/>
      <c r="AJ380" s="17">
        <v>4.6575304608129503E-2</v>
      </c>
      <c r="AK380" s="17">
        <v>2.44481725426875E-2</v>
      </c>
      <c r="AL380" s="17">
        <v>6.5901319772045497E-2</v>
      </c>
      <c r="AM380" s="17">
        <v>6.7914973032032297E-2</v>
      </c>
      <c r="AN380" s="17">
        <v>3.9550814443691601E-2</v>
      </c>
    </row>
    <row r="381" spans="2:40" x14ac:dyDescent="0.25">
      <c r="B381" t="s">
        <v>122</v>
      </c>
      <c r="C381" s="17">
        <v>7.2891417676133496E-2</v>
      </c>
      <c r="D381" s="17">
        <v>6.7460190803331904E-2</v>
      </c>
      <c r="E381" s="17">
        <v>7.8783340552263201E-2</v>
      </c>
      <c r="F381" s="17"/>
      <c r="G381" s="17">
        <v>4.1730709274615897E-2</v>
      </c>
      <c r="H381" s="17">
        <v>8.7654349586623798E-2</v>
      </c>
      <c r="I381" s="17">
        <v>6.3214488227817403E-2</v>
      </c>
      <c r="J381" s="17">
        <v>8.7629370140351395E-2</v>
      </c>
      <c r="K381" s="17">
        <v>9.1294736261002193E-2</v>
      </c>
      <c r="L381" s="17">
        <v>6.1028822437005602E-2</v>
      </c>
      <c r="M381" s="17"/>
      <c r="N381" s="17">
        <v>7.9808715546062906E-2</v>
      </c>
      <c r="O381" s="17">
        <v>7.6528428352602207E-2</v>
      </c>
      <c r="P381" s="17">
        <v>5.0505702192917501E-2</v>
      </c>
      <c r="Q381" s="17">
        <v>7.9178283266299596E-2</v>
      </c>
      <c r="R381" s="17"/>
      <c r="S381" s="17">
        <v>6.1907804376723399E-2</v>
      </c>
      <c r="T381" s="17">
        <v>6.58316007501068E-2</v>
      </c>
      <c r="U381" s="17">
        <v>7.6347205013111097E-2</v>
      </c>
      <c r="V381" s="17">
        <v>9.6977196238354796E-2</v>
      </c>
      <c r="W381" s="17">
        <v>4.6175200941991103E-2</v>
      </c>
      <c r="X381" s="17">
        <v>5.7289672668448803E-2</v>
      </c>
      <c r="Y381" s="17">
        <v>6.11989664065151E-2</v>
      </c>
      <c r="Z381" s="17">
        <v>3.4509033209842499E-2</v>
      </c>
      <c r="AA381" s="17">
        <v>8.7280973181818003E-2</v>
      </c>
      <c r="AB381" s="17">
        <v>7.7834246409091798E-2</v>
      </c>
      <c r="AC381" s="17">
        <v>9.3347067433299694E-2</v>
      </c>
      <c r="AD381" s="17">
        <v>0.14294586050008201</v>
      </c>
      <c r="AE381" s="17"/>
      <c r="AF381" s="17">
        <v>6.4467495844839906E-2</v>
      </c>
      <c r="AG381" s="17">
        <v>6.1772861076495302E-2</v>
      </c>
      <c r="AH381" s="17">
        <v>0.15990787287783501</v>
      </c>
      <c r="AI381" s="17"/>
      <c r="AJ381" s="17">
        <v>5.5325688066377901E-2</v>
      </c>
      <c r="AK381" s="17">
        <v>6.5597068437353107E-2</v>
      </c>
      <c r="AL381" s="17">
        <v>6.57123208273762E-2</v>
      </c>
      <c r="AM381" s="17">
        <v>7.63678021255359E-2</v>
      </c>
      <c r="AN381" s="17">
        <v>0.181306748266854</v>
      </c>
    </row>
    <row r="382" spans="2:40" x14ac:dyDescent="0.25">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row>
    <row r="383" spans="2:40" x14ac:dyDescent="0.25">
      <c r="B383" s="6" t="s">
        <v>247</v>
      </c>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row>
    <row r="384" spans="2:40" x14ac:dyDescent="0.25">
      <c r="B384" s="24" t="s">
        <v>66</v>
      </c>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row>
    <row r="385" spans="2:40" x14ac:dyDescent="0.25">
      <c r="B385" t="s">
        <v>83</v>
      </c>
      <c r="C385" s="17">
        <v>0.62432304854430498</v>
      </c>
      <c r="D385" s="17">
        <v>0.61950718140879601</v>
      </c>
      <c r="E385" s="17">
        <v>0.62717855049558202</v>
      </c>
      <c r="F385" s="17"/>
      <c r="G385" s="17">
        <v>0.67243762462766399</v>
      </c>
      <c r="H385" s="17">
        <v>0.62718330418893897</v>
      </c>
      <c r="I385" s="17">
        <v>0.65762955318529503</v>
      </c>
      <c r="J385" s="17">
        <v>0.64853184996505298</v>
      </c>
      <c r="K385" s="17">
        <v>0.63089177445567901</v>
      </c>
      <c r="L385" s="17">
        <v>0.53854296016021797</v>
      </c>
      <c r="M385" s="17"/>
      <c r="N385" s="17">
        <v>0.61559557253045105</v>
      </c>
      <c r="O385" s="17">
        <v>0.58683947752066501</v>
      </c>
      <c r="P385" s="17">
        <v>0.61766076657431901</v>
      </c>
      <c r="Q385" s="17">
        <v>0.67734683939235496</v>
      </c>
      <c r="R385" s="17"/>
      <c r="S385" s="17">
        <v>0.65824048390299905</v>
      </c>
      <c r="T385" s="17">
        <v>0.56993173276045705</v>
      </c>
      <c r="U385" s="17">
        <v>0.64792769268003503</v>
      </c>
      <c r="V385" s="17">
        <v>0.54005915598300103</v>
      </c>
      <c r="W385" s="17">
        <v>0.63954161623763295</v>
      </c>
      <c r="X385" s="17">
        <v>0.63201981272570595</v>
      </c>
      <c r="Y385" s="17">
        <v>0.55605567891651797</v>
      </c>
      <c r="Z385" s="17">
        <v>0.633242050557147</v>
      </c>
      <c r="AA385" s="17">
        <v>0.693810529352204</v>
      </c>
      <c r="AB385" s="17">
        <v>0.65351904429608698</v>
      </c>
      <c r="AC385" s="17">
        <v>0.68103971363452098</v>
      </c>
      <c r="AD385" s="17">
        <v>0.56621722886037196</v>
      </c>
      <c r="AE385" s="17"/>
      <c r="AF385" s="17">
        <v>0.56378035761003098</v>
      </c>
      <c r="AG385" s="17">
        <v>0.67392618742254395</v>
      </c>
      <c r="AH385" s="17">
        <v>0.61594766994269101</v>
      </c>
      <c r="AI385" s="17"/>
      <c r="AJ385" s="17">
        <v>0.544346264628215</v>
      </c>
      <c r="AK385" s="17">
        <v>0.70635781039391798</v>
      </c>
      <c r="AL385" s="17">
        <v>0.64538137579204302</v>
      </c>
      <c r="AM385" s="17">
        <v>0.54188279533783701</v>
      </c>
      <c r="AN385" s="17">
        <v>0.63732926922392397</v>
      </c>
    </row>
    <row r="386" spans="2:40" x14ac:dyDescent="0.25">
      <c r="B386" t="s">
        <v>82</v>
      </c>
      <c r="C386" s="17">
        <v>0.20684425906996601</v>
      </c>
      <c r="D386" s="17">
        <v>0.228802389922237</v>
      </c>
      <c r="E386" s="17">
        <v>0.18640761029002401</v>
      </c>
      <c r="F386" s="17"/>
      <c r="G386" s="17">
        <v>0.23532617118997301</v>
      </c>
      <c r="H386" s="17">
        <v>0.25310814720980201</v>
      </c>
      <c r="I386" s="17">
        <v>0.190946202418282</v>
      </c>
      <c r="J386" s="17">
        <v>0.17930595997533499</v>
      </c>
      <c r="K386" s="17">
        <v>0.16295320202779601</v>
      </c>
      <c r="L386" s="17">
        <v>0.215169942174956</v>
      </c>
      <c r="M386" s="17"/>
      <c r="N386" s="17">
        <v>0.211874555797786</v>
      </c>
      <c r="O386" s="17">
        <v>0.22867868985975301</v>
      </c>
      <c r="P386" s="17">
        <v>0.22788583552532099</v>
      </c>
      <c r="Q386" s="17">
        <v>0.16316187983779201</v>
      </c>
      <c r="R386" s="17"/>
      <c r="S386" s="17">
        <v>0.21023481525498899</v>
      </c>
      <c r="T386" s="17">
        <v>0.240852301440592</v>
      </c>
      <c r="U386" s="17">
        <v>0.13863000493417901</v>
      </c>
      <c r="V386" s="17">
        <v>0.27437092316872502</v>
      </c>
      <c r="W386" s="17">
        <v>0.23646283613847799</v>
      </c>
      <c r="X386" s="17">
        <v>0.226248198082771</v>
      </c>
      <c r="Y386" s="17">
        <v>0.23219544445770601</v>
      </c>
      <c r="Z386" s="17">
        <v>0.16284973570657801</v>
      </c>
      <c r="AA386" s="17">
        <v>0.112040746698207</v>
      </c>
      <c r="AB386" s="17">
        <v>0.21174579382547501</v>
      </c>
      <c r="AC386" s="17">
        <v>0.15879985597954999</v>
      </c>
      <c r="AD386" s="17">
        <v>0.29950087549093801</v>
      </c>
      <c r="AE386" s="17"/>
      <c r="AF386" s="17">
        <v>0.25108609451522701</v>
      </c>
      <c r="AG386" s="17">
        <v>0.17528617751254599</v>
      </c>
      <c r="AH386" s="17">
        <v>0.19616684702040901</v>
      </c>
      <c r="AI386" s="17"/>
      <c r="AJ386" s="17">
        <v>0.25000153820432203</v>
      </c>
      <c r="AK386" s="17">
        <v>0.185713240617948</v>
      </c>
      <c r="AL386" s="17">
        <v>0.15236491457620799</v>
      </c>
      <c r="AM386" s="17">
        <v>0.22529306426551199</v>
      </c>
      <c r="AN386" s="17">
        <v>0.18702579175905501</v>
      </c>
    </row>
    <row r="387" spans="2:40" x14ac:dyDescent="0.25">
      <c r="B387" t="s">
        <v>122</v>
      </c>
      <c r="C387" s="17">
        <v>0.16883269238572901</v>
      </c>
      <c r="D387" s="17">
        <v>0.15169042866896701</v>
      </c>
      <c r="E387" s="17">
        <v>0.186413839214394</v>
      </c>
      <c r="F387" s="17"/>
      <c r="G387" s="17">
        <v>9.2236204182363599E-2</v>
      </c>
      <c r="H387" s="17">
        <v>0.119708548601259</v>
      </c>
      <c r="I387" s="17">
        <v>0.15142424439642199</v>
      </c>
      <c r="J387" s="17">
        <v>0.172162190059612</v>
      </c>
      <c r="K387" s="17">
        <v>0.20615502351652601</v>
      </c>
      <c r="L387" s="17">
        <v>0.24628709766482601</v>
      </c>
      <c r="M387" s="17"/>
      <c r="N387" s="17">
        <v>0.17252987167176301</v>
      </c>
      <c r="O387" s="17">
        <v>0.18448183261958201</v>
      </c>
      <c r="P387" s="17">
        <v>0.154453397900359</v>
      </c>
      <c r="Q387" s="17">
        <v>0.159491280769852</v>
      </c>
      <c r="R387" s="17"/>
      <c r="S387" s="17">
        <v>0.13152470084201201</v>
      </c>
      <c r="T387" s="17">
        <v>0.189215965798951</v>
      </c>
      <c r="U387" s="17">
        <v>0.21344230238578599</v>
      </c>
      <c r="V387" s="17">
        <v>0.18556992084827401</v>
      </c>
      <c r="W387" s="17">
        <v>0.12399554762388899</v>
      </c>
      <c r="X387" s="17">
        <v>0.14173198919152299</v>
      </c>
      <c r="Y387" s="17">
        <v>0.21174887662577599</v>
      </c>
      <c r="Z387" s="17">
        <v>0.20390821373627499</v>
      </c>
      <c r="AA387" s="17">
        <v>0.19414872394958901</v>
      </c>
      <c r="AB387" s="17">
        <v>0.13473516187843801</v>
      </c>
      <c r="AC387" s="17">
        <v>0.160160430385929</v>
      </c>
      <c r="AD387" s="17">
        <v>0.13428189564869</v>
      </c>
      <c r="AE387" s="17"/>
      <c r="AF387" s="17">
        <v>0.18513354787474201</v>
      </c>
      <c r="AG387" s="17">
        <v>0.150787635064911</v>
      </c>
      <c r="AH387" s="17">
        <v>0.1878854830369</v>
      </c>
      <c r="AI387" s="17"/>
      <c r="AJ387" s="17">
        <v>0.205652197167463</v>
      </c>
      <c r="AK387" s="17">
        <v>0.107928948988134</v>
      </c>
      <c r="AL387" s="17">
        <v>0.20225370963174899</v>
      </c>
      <c r="AM387" s="17">
        <v>0.23282414039665</v>
      </c>
      <c r="AN387" s="17">
        <v>0.175644939017021</v>
      </c>
    </row>
    <row r="388" spans="2:40" x14ac:dyDescent="0.25">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row>
    <row r="389" spans="2:40" x14ac:dyDescent="0.25">
      <c r="B389" s="6" t="s">
        <v>248</v>
      </c>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row>
    <row r="390" spans="2:40" x14ac:dyDescent="0.25">
      <c r="B390" s="24" t="s">
        <v>249</v>
      </c>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row>
    <row r="391" spans="2:40" x14ac:dyDescent="0.25">
      <c r="B391" t="s">
        <v>83</v>
      </c>
      <c r="C391" s="17">
        <v>0.59281639000364095</v>
      </c>
      <c r="D391" s="17">
        <v>0.57317666758876096</v>
      </c>
      <c r="E391" s="17">
        <v>0.61015731374999504</v>
      </c>
      <c r="F391" s="17"/>
      <c r="G391" s="17">
        <v>0.72437576293617501</v>
      </c>
      <c r="H391" s="17">
        <v>0.61320262190770802</v>
      </c>
      <c r="I391" s="17">
        <v>0.63652731387746597</v>
      </c>
      <c r="J391" s="17">
        <v>0.63264545289695795</v>
      </c>
      <c r="K391" s="17">
        <v>0.54278595810170704</v>
      </c>
      <c r="L391" s="17">
        <v>0.44702814667257801</v>
      </c>
      <c r="M391" s="17"/>
      <c r="N391" s="17">
        <v>0.542924767407299</v>
      </c>
      <c r="O391" s="17">
        <v>0.55595498722564096</v>
      </c>
      <c r="P391" s="17">
        <v>0.60784018911436799</v>
      </c>
      <c r="Q391" s="17">
        <v>0.67418250831678805</v>
      </c>
      <c r="R391" s="17"/>
      <c r="S391" s="17">
        <v>0.64952056977681205</v>
      </c>
      <c r="T391" s="17">
        <v>0.57736868754181803</v>
      </c>
      <c r="U391" s="17">
        <v>0.59189772249746797</v>
      </c>
      <c r="V391" s="17">
        <v>0.507287564630865</v>
      </c>
      <c r="W391" s="17">
        <v>0.63449455267149701</v>
      </c>
      <c r="X391" s="17">
        <v>0.60956180637604296</v>
      </c>
      <c r="Y391" s="17">
        <v>0.59102460672754797</v>
      </c>
      <c r="Z391" s="17">
        <v>0.64939874070622305</v>
      </c>
      <c r="AA391" s="17">
        <v>0.68369264924316198</v>
      </c>
      <c r="AB391" s="17">
        <v>0.49957079548039501</v>
      </c>
      <c r="AC391" s="17">
        <v>0.59818555529516304</v>
      </c>
      <c r="AD391" s="17">
        <v>0.438864466415333</v>
      </c>
      <c r="AE391" s="17"/>
      <c r="AF391" s="17">
        <v>0.52217581529846802</v>
      </c>
      <c r="AG391" s="17">
        <v>0.62324168464984497</v>
      </c>
      <c r="AH391" s="17">
        <v>0.65043250875991698</v>
      </c>
      <c r="AI391" s="17"/>
      <c r="AJ391" s="17">
        <v>0.492071468511115</v>
      </c>
      <c r="AK391" s="17">
        <v>0.71132687470912803</v>
      </c>
      <c r="AL391" s="17">
        <v>0.60106999861455701</v>
      </c>
      <c r="AM391" s="17">
        <v>0.40897893893907</v>
      </c>
      <c r="AN391" s="17">
        <v>0.58870005301864103</v>
      </c>
    </row>
    <row r="392" spans="2:40" x14ac:dyDescent="0.25">
      <c r="B392" t="s">
        <v>82</v>
      </c>
      <c r="C392" s="17">
        <v>0.24106125931428399</v>
      </c>
      <c r="D392" s="17">
        <v>0.26969948357046603</v>
      </c>
      <c r="E392" s="17">
        <v>0.21367413180616099</v>
      </c>
      <c r="F392" s="17"/>
      <c r="G392" s="17">
        <v>0.15235383124249</v>
      </c>
      <c r="H392" s="17">
        <v>0.27028231927187002</v>
      </c>
      <c r="I392" s="17">
        <v>0.207148103281072</v>
      </c>
      <c r="J392" s="17">
        <v>0.20798430983155899</v>
      </c>
      <c r="K392" s="17">
        <v>0.24472711506188699</v>
      </c>
      <c r="L392" s="17">
        <v>0.33480177889266399</v>
      </c>
      <c r="M392" s="17"/>
      <c r="N392" s="17">
        <v>0.28494575463523603</v>
      </c>
      <c r="O392" s="17">
        <v>0.27142038567911198</v>
      </c>
      <c r="P392" s="17">
        <v>0.229541864744461</v>
      </c>
      <c r="Q392" s="17">
        <v>0.17339199571591299</v>
      </c>
      <c r="R392" s="17"/>
      <c r="S392" s="17">
        <v>0.200046872784752</v>
      </c>
      <c r="T392" s="17">
        <v>0.27869600267139999</v>
      </c>
      <c r="U392" s="17">
        <v>0.257827137362307</v>
      </c>
      <c r="V392" s="17">
        <v>0.26364641471156902</v>
      </c>
      <c r="W392" s="17">
        <v>0.221925908119876</v>
      </c>
      <c r="X392" s="17">
        <v>0.20412120173030099</v>
      </c>
      <c r="Y392" s="17">
        <v>0.297301310006516</v>
      </c>
      <c r="Z392" s="17">
        <v>0.117360488774536</v>
      </c>
      <c r="AA392" s="17">
        <v>0.15793830229220199</v>
      </c>
      <c r="AB392" s="17">
        <v>0.28962590527579002</v>
      </c>
      <c r="AC392" s="17">
        <v>0.28863299980107499</v>
      </c>
      <c r="AD392" s="17">
        <v>0.34858460147910397</v>
      </c>
      <c r="AE392" s="17"/>
      <c r="AF392" s="17">
        <v>0.30501481514498902</v>
      </c>
      <c r="AG392" s="17">
        <v>0.216911111115212</v>
      </c>
      <c r="AH392" s="17">
        <v>0.17535820182735301</v>
      </c>
      <c r="AI392" s="17"/>
      <c r="AJ392" s="17">
        <v>0.32405547230384601</v>
      </c>
      <c r="AK392" s="17">
        <v>0.167047137465826</v>
      </c>
      <c r="AL392" s="17">
        <v>0.226271084961192</v>
      </c>
      <c r="AM392" s="17">
        <v>0.27029842144206101</v>
      </c>
      <c r="AN392" s="17">
        <v>0.21112848169628001</v>
      </c>
    </row>
    <row r="393" spans="2:40" x14ac:dyDescent="0.25">
      <c r="B393" t="s">
        <v>122</v>
      </c>
      <c r="C393" s="17">
        <v>0.16612235068207501</v>
      </c>
      <c r="D393" s="17">
        <v>0.15712384884077299</v>
      </c>
      <c r="E393" s="17">
        <v>0.17616855444384399</v>
      </c>
      <c r="F393" s="17"/>
      <c r="G393" s="17">
        <v>0.123270405821336</v>
      </c>
      <c r="H393" s="17">
        <v>0.116515058820422</v>
      </c>
      <c r="I393" s="17">
        <v>0.156324582841462</v>
      </c>
      <c r="J393" s="17">
        <v>0.159370237271483</v>
      </c>
      <c r="K393" s="17">
        <v>0.21248692683640599</v>
      </c>
      <c r="L393" s="17">
        <v>0.218170074434758</v>
      </c>
      <c r="M393" s="17"/>
      <c r="N393" s="17">
        <v>0.172129477957465</v>
      </c>
      <c r="O393" s="17">
        <v>0.17262462709524701</v>
      </c>
      <c r="P393" s="17">
        <v>0.16261794614117001</v>
      </c>
      <c r="Q393" s="17">
        <v>0.15242549596730001</v>
      </c>
      <c r="R393" s="17"/>
      <c r="S393" s="17">
        <v>0.150432557438436</v>
      </c>
      <c r="T393" s="17">
        <v>0.14393530978678201</v>
      </c>
      <c r="U393" s="17">
        <v>0.150275140140226</v>
      </c>
      <c r="V393" s="17">
        <v>0.22906602065756601</v>
      </c>
      <c r="W393" s="17">
        <v>0.14357953920862601</v>
      </c>
      <c r="X393" s="17">
        <v>0.186316991893656</v>
      </c>
      <c r="Y393" s="17">
        <v>0.111674083265936</v>
      </c>
      <c r="Z393" s="17">
        <v>0.233240770519241</v>
      </c>
      <c r="AA393" s="17">
        <v>0.15836904846463601</v>
      </c>
      <c r="AB393" s="17">
        <v>0.210803299243814</v>
      </c>
      <c r="AC393" s="17">
        <v>0.113181444903763</v>
      </c>
      <c r="AD393" s="17">
        <v>0.212550932105562</v>
      </c>
      <c r="AE393" s="17"/>
      <c r="AF393" s="17">
        <v>0.172809369556544</v>
      </c>
      <c r="AG393" s="17">
        <v>0.159847204234943</v>
      </c>
      <c r="AH393" s="17">
        <v>0.17420928941273101</v>
      </c>
      <c r="AI393" s="17"/>
      <c r="AJ393" s="17">
        <v>0.18387305918503899</v>
      </c>
      <c r="AK393" s="17">
        <v>0.12162598782504599</v>
      </c>
      <c r="AL393" s="17">
        <v>0.17265891642425199</v>
      </c>
      <c r="AM393" s="17">
        <v>0.32072263961886899</v>
      </c>
      <c r="AN393" s="17">
        <v>0.20017146528507901</v>
      </c>
    </row>
    <row r="394" spans="2:40" x14ac:dyDescent="0.25">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row>
    <row r="395" spans="2:40" x14ac:dyDescent="0.25">
      <c r="B395" s="6" t="s">
        <v>250</v>
      </c>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row>
    <row r="396" spans="2:40" x14ac:dyDescent="0.25">
      <c r="B396" s="24" t="s">
        <v>249</v>
      </c>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row>
    <row r="397" spans="2:40" x14ac:dyDescent="0.25">
      <c r="B397" t="s">
        <v>83</v>
      </c>
      <c r="C397" s="17">
        <v>0.57825735847340598</v>
      </c>
      <c r="D397" s="17">
        <v>0.55988835466840503</v>
      </c>
      <c r="E397" s="17">
        <v>0.594072099216292</v>
      </c>
      <c r="F397" s="17"/>
      <c r="G397" s="17">
        <v>0.69297448209120205</v>
      </c>
      <c r="H397" s="17">
        <v>0.63663494112044805</v>
      </c>
      <c r="I397" s="17">
        <v>0.61000377439202802</v>
      </c>
      <c r="J397" s="17">
        <v>0.64477465457122995</v>
      </c>
      <c r="K397" s="17">
        <v>0.57137577008739904</v>
      </c>
      <c r="L397" s="17">
        <v>0.38031581326751102</v>
      </c>
      <c r="M397" s="17"/>
      <c r="N397" s="17">
        <v>0.55493837860505602</v>
      </c>
      <c r="O397" s="17">
        <v>0.56105068302483696</v>
      </c>
      <c r="P397" s="17">
        <v>0.54840973397085602</v>
      </c>
      <c r="Q397" s="17">
        <v>0.63911615277650702</v>
      </c>
      <c r="R397" s="17"/>
      <c r="S397" s="17">
        <v>0.65439413249209299</v>
      </c>
      <c r="T397" s="17">
        <v>0.46263986389929301</v>
      </c>
      <c r="U397" s="17">
        <v>0.61567704969963</v>
      </c>
      <c r="V397" s="17">
        <v>0.55734956728298701</v>
      </c>
      <c r="W397" s="17">
        <v>0.56230532441660297</v>
      </c>
      <c r="X397" s="17">
        <v>0.54661870891863895</v>
      </c>
      <c r="Y397" s="17">
        <v>0.46263265788188801</v>
      </c>
      <c r="Z397" s="17">
        <v>0.54500464136480298</v>
      </c>
      <c r="AA397" s="17">
        <v>0.69068620627105404</v>
      </c>
      <c r="AB397" s="17">
        <v>0.61579281942068698</v>
      </c>
      <c r="AC397" s="17">
        <v>0.49035406201690801</v>
      </c>
      <c r="AD397" s="17">
        <v>0.80490690941648901</v>
      </c>
      <c r="AE397" s="17"/>
      <c r="AF397" s="17">
        <v>0.48029011885284001</v>
      </c>
      <c r="AG397" s="17">
        <v>0.64369975257174195</v>
      </c>
      <c r="AH397" s="17">
        <v>0.56649914474965801</v>
      </c>
      <c r="AI397" s="17"/>
      <c r="AJ397" s="17">
        <v>0.46361834957451797</v>
      </c>
      <c r="AK397" s="17">
        <v>0.694061689298898</v>
      </c>
      <c r="AL397" s="17">
        <v>0.56515457617170295</v>
      </c>
      <c r="AM397" s="17">
        <v>0.510102478050527</v>
      </c>
      <c r="AN397" s="17">
        <v>0.55028982610416199</v>
      </c>
    </row>
    <row r="398" spans="2:40" x14ac:dyDescent="0.25">
      <c r="B398" t="s">
        <v>82</v>
      </c>
      <c r="C398" s="17">
        <v>0.25747579368075801</v>
      </c>
      <c r="D398" s="17">
        <v>0.30003288960736202</v>
      </c>
      <c r="E398" s="17">
        <v>0.217987371562607</v>
      </c>
      <c r="F398" s="17"/>
      <c r="G398" s="17">
        <v>0.20666351110387601</v>
      </c>
      <c r="H398" s="17">
        <v>0.24470875293702701</v>
      </c>
      <c r="I398" s="17">
        <v>0.26659699292596101</v>
      </c>
      <c r="J398" s="17">
        <v>0.20872984596251101</v>
      </c>
      <c r="K398" s="17">
        <v>0.244943948184042</v>
      </c>
      <c r="L398" s="17">
        <v>0.34335952595508001</v>
      </c>
      <c r="M398" s="17"/>
      <c r="N398" s="17">
        <v>0.27230782977641399</v>
      </c>
      <c r="O398" s="17">
        <v>0.256341292988081</v>
      </c>
      <c r="P398" s="17">
        <v>0.27988713558331202</v>
      </c>
      <c r="Q398" s="17">
        <v>0.22685360140793501</v>
      </c>
      <c r="R398" s="17"/>
      <c r="S398" s="17">
        <v>0.23451673074509599</v>
      </c>
      <c r="T398" s="17">
        <v>0.319769865156526</v>
      </c>
      <c r="U398" s="17">
        <v>0.23876726582773899</v>
      </c>
      <c r="V398" s="17">
        <v>0.29357241689060198</v>
      </c>
      <c r="W398" s="17">
        <v>0.26201351357979802</v>
      </c>
      <c r="X398" s="17">
        <v>0.26999910723415899</v>
      </c>
      <c r="Y398" s="17">
        <v>0.264837948057982</v>
      </c>
      <c r="Z398" s="17">
        <v>0.295605684309519</v>
      </c>
      <c r="AA398" s="17">
        <v>0.179290995716679</v>
      </c>
      <c r="AB398" s="17">
        <v>0.27525126068599098</v>
      </c>
      <c r="AC398" s="17">
        <v>0.27281973598439502</v>
      </c>
      <c r="AD398" s="17">
        <v>0.10026074014607</v>
      </c>
      <c r="AE398" s="17"/>
      <c r="AF398" s="17">
        <v>0.34087641964966597</v>
      </c>
      <c r="AG398" s="17">
        <v>0.20994955104952501</v>
      </c>
      <c r="AH398" s="17">
        <v>0.23625592258998701</v>
      </c>
      <c r="AI398" s="17"/>
      <c r="AJ398" s="17">
        <v>0.34200838295656699</v>
      </c>
      <c r="AK398" s="17">
        <v>0.20568069171908501</v>
      </c>
      <c r="AL398" s="17">
        <v>0.22871597013592301</v>
      </c>
      <c r="AM398" s="17">
        <v>0.366425424720207</v>
      </c>
      <c r="AN398" s="17">
        <v>0.251584341677835</v>
      </c>
    </row>
    <row r="399" spans="2:40" x14ac:dyDescent="0.25">
      <c r="B399" t="s">
        <v>122</v>
      </c>
      <c r="C399" s="17">
        <v>0.16426684784583601</v>
      </c>
      <c r="D399" s="17">
        <v>0.14007875572423301</v>
      </c>
      <c r="E399" s="17">
        <v>0.18794052922110099</v>
      </c>
      <c r="F399" s="17"/>
      <c r="G399" s="17">
        <v>0.10036200680492199</v>
      </c>
      <c r="H399" s="17">
        <v>0.11865630594252501</v>
      </c>
      <c r="I399" s="17">
        <v>0.123399232682011</v>
      </c>
      <c r="J399" s="17">
        <v>0.146495499466259</v>
      </c>
      <c r="K399" s="17">
        <v>0.18368028172855999</v>
      </c>
      <c r="L399" s="17">
        <v>0.27632466077740903</v>
      </c>
      <c r="M399" s="17"/>
      <c r="N399" s="17">
        <v>0.172753791618529</v>
      </c>
      <c r="O399" s="17">
        <v>0.18260802398708201</v>
      </c>
      <c r="P399" s="17">
        <v>0.17170313044583199</v>
      </c>
      <c r="Q399" s="17">
        <v>0.134030245815558</v>
      </c>
      <c r="R399" s="17"/>
      <c r="S399" s="17">
        <v>0.111089136762811</v>
      </c>
      <c r="T399" s="17">
        <v>0.21759027094418201</v>
      </c>
      <c r="U399" s="17">
        <v>0.14555568447263201</v>
      </c>
      <c r="V399" s="17">
        <v>0.14907801582641</v>
      </c>
      <c r="W399" s="17">
        <v>0.17568116200360001</v>
      </c>
      <c r="X399" s="17">
        <v>0.18338218384720301</v>
      </c>
      <c r="Y399" s="17">
        <v>0.27252939406012999</v>
      </c>
      <c r="Z399" s="17">
        <v>0.15938967432567799</v>
      </c>
      <c r="AA399" s="17">
        <v>0.13002279801226599</v>
      </c>
      <c r="AB399" s="17">
        <v>0.108955919893322</v>
      </c>
      <c r="AC399" s="17">
        <v>0.236826201998697</v>
      </c>
      <c r="AD399" s="17">
        <v>9.4832350437441995E-2</v>
      </c>
      <c r="AE399" s="17"/>
      <c r="AF399" s="17">
        <v>0.17883346149749399</v>
      </c>
      <c r="AG399" s="17">
        <v>0.14635069637873199</v>
      </c>
      <c r="AH399" s="17">
        <v>0.19724493266035401</v>
      </c>
      <c r="AI399" s="17"/>
      <c r="AJ399" s="17">
        <v>0.19437326746891501</v>
      </c>
      <c r="AK399" s="17">
        <v>0.100257618982017</v>
      </c>
      <c r="AL399" s="17">
        <v>0.20612945369237301</v>
      </c>
      <c r="AM399" s="17">
        <v>0.123472097229265</v>
      </c>
      <c r="AN399" s="17">
        <v>0.19812583221800301</v>
      </c>
    </row>
    <row r="400" spans="2:40" x14ac:dyDescent="0.25">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row>
    <row r="401" spans="2:40" x14ac:dyDescent="0.25">
      <c r="B401" s="6" t="s">
        <v>258</v>
      </c>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row>
    <row r="402" spans="2:40" x14ac:dyDescent="0.25">
      <c r="B402" s="24" t="s">
        <v>259</v>
      </c>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row>
    <row r="403" spans="2:40" x14ac:dyDescent="0.25">
      <c r="B403" t="s">
        <v>251</v>
      </c>
      <c r="C403" s="17">
        <v>0.60219684899466097</v>
      </c>
      <c r="D403" s="17">
        <v>0.53554080918972402</v>
      </c>
      <c r="E403" s="17">
        <v>0.72793694130262299</v>
      </c>
      <c r="F403" s="17"/>
      <c r="G403" s="17">
        <v>0.298627772022861</v>
      </c>
      <c r="H403" s="17">
        <v>0.53470677430885205</v>
      </c>
      <c r="I403" s="17">
        <v>0.195712703594212</v>
      </c>
      <c r="J403" s="17">
        <v>0.49393095996686698</v>
      </c>
      <c r="K403" s="17">
        <v>1</v>
      </c>
      <c r="L403" s="17">
        <v>0.72036428436957201</v>
      </c>
      <c r="M403" s="17"/>
      <c r="N403" s="17">
        <v>0.61030978451802198</v>
      </c>
      <c r="O403" s="17">
        <v>0.77943457427988705</v>
      </c>
      <c r="P403" s="17">
        <v>0.73461708813003201</v>
      </c>
      <c r="Q403" s="17">
        <v>0.14486259224027301</v>
      </c>
      <c r="R403" s="17"/>
      <c r="S403" s="17">
        <v>0.66819715453296102</v>
      </c>
      <c r="T403" s="17">
        <v>0.72943857517695698</v>
      </c>
      <c r="U403" s="17">
        <v>0.666007082259362</v>
      </c>
      <c r="V403" s="17">
        <v>0.37881858839717503</v>
      </c>
      <c r="W403" s="17">
        <v>1</v>
      </c>
      <c r="X403" s="17">
        <v>0.72586737193516804</v>
      </c>
      <c r="Y403" s="17">
        <v>0.81227382545791205</v>
      </c>
      <c r="Z403" s="17">
        <v>1</v>
      </c>
      <c r="AA403" s="17">
        <v>0.29125807328039299</v>
      </c>
      <c r="AB403" s="17">
        <v>0.40824603115618702</v>
      </c>
      <c r="AC403" s="17">
        <v>0.54873440117745997</v>
      </c>
      <c r="AD403" s="17" t="s">
        <v>257</v>
      </c>
      <c r="AE403" s="17"/>
      <c r="AF403" s="17">
        <v>0.63799500150648603</v>
      </c>
      <c r="AG403" s="17">
        <v>0.57058676327602198</v>
      </c>
      <c r="AH403" s="17">
        <v>0.47629008537320899</v>
      </c>
      <c r="AI403" s="17"/>
      <c r="AJ403" s="17">
        <v>0.61557009349909597</v>
      </c>
      <c r="AK403" s="17">
        <v>0.54575111927628694</v>
      </c>
      <c r="AL403" s="17">
        <v>0.80026379898685296</v>
      </c>
      <c r="AM403" s="17">
        <v>0</v>
      </c>
      <c r="AN403" s="17">
        <v>1</v>
      </c>
    </row>
    <row r="404" spans="2:40" x14ac:dyDescent="0.25">
      <c r="B404" t="s">
        <v>252</v>
      </c>
      <c r="C404" s="17">
        <v>0.45757830077996597</v>
      </c>
      <c r="D404" s="17">
        <v>0.43616289953817799</v>
      </c>
      <c r="E404" s="17">
        <v>0.49797635828285203</v>
      </c>
      <c r="F404" s="17"/>
      <c r="G404" s="17">
        <v>0</v>
      </c>
      <c r="H404" s="17">
        <v>0.35601378169234799</v>
      </c>
      <c r="I404" s="17">
        <v>0.183898955603881</v>
      </c>
      <c r="J404" s="17">
        <v>0.50606904003313302</v>
      </c>
      <c r="K404" s="17">
        <v>0.82982472590367595</v>
      </c>
      <c r="L404" s="17">
        <v>0.55192039113594205</v>
      </c>
      <c r="M404" s="17"/>
      <c r="N404" s="17">
        <v>0.39542491837155902</v>
      </c>
      <c r="O404" s="17">
        <v>0.68716816537613001</v>
      </c>
      <c r="P404" s="17">
        <v>0.36431307560641502</v>
      </c>
      <c r="Q404" s="17">
        <v>0.33344515194587399</v>
      </c>
      <c r="R404" s="17"/>
      <c r="S404" s="17">
        <v>0.27884098201575902</v>
      </c>
      <c r="T404" s="17">
        <v>0.23499652054583101</v>
      </c>
      <c r="U404" s="17">
        <v>0.21616144180843899</v>
      </c>
      <c r="V404" s="17">
        <v>1</v>
      </c>
      <c r="W404" s="17">
        <v>0.44026937105590902</v>
      </c>
      <c r="X404" s="17">
        <v>0</v>
      </c>
      <c r="Y404" s="17">
        <v>0.578875083041127</v>
      </c>
      <c r="Z404" s="17">
        <v>1</v>
      </c>
      <c r="AA404" s="17">
        <v>0.48312303109944099</v>
      </c>
      <c r="AB404" s="17">
        <v>0.66145520974250405</v>
      </c>
      <c r="AC404" s="17">
        <v>0.66552384365679296</v>
      </c>
      <c r="AD404" s="17" t="s">
        <v>257</v>
      </c>
      <c r="AE404" s="17"/>
      <c r="AF404" s="17">
        <v>0.51621968578177202</v>
      </c>
      <c r="AG404" s="17">
        <v>0.338134732928977</v>
      </c>
      <c r="AH404" s="17">
        <v>1</v>
      </c>
      <c r="AI404" s="17"/>
      <c r="AJ404" s="17">
        <v>0.52542922863632402</v>
      </c>
      <c r="AK404" s="17">
        <v>0.37110525662704802</v>
      </c>
      <c r="AL404" s="17">
        <v>0.41778444124777597</v>
      </c>
      <c r="AM404" s="17">
        <v>1</v>
      </c>
      <c r="AN404" s="17">
        <v>0.48976009933894898</v>
      </c>
    </row>
    <row r="405" spans="2:40" x14ac:dyDescent="0.25">
      <c r="B405" t="s">
        <v>253</v>
      </c>
      <c r="C405" s="17">
        <v>0.34992196639965401</v>
      </c>
      <c r="D405" s="17">
        <v>0.33100189930146701</v>
      </c>
      <c r="E405" s="17">
        <v>0.38561282037719002</v>
      </c>
      <c r="F405" s="17"/>
      <c r="G405" s="17">
        <v>0.70137222797713905</v>
      </c>
      <c r="H405" s="17">
        <v>0.36919022752609298</v>
      </c>
      <c r="I405" s="17">
        <v>0.804287296405788</v>
      </c>
      <c r="J405" s="17">
        <v>0</v>
      </c>
      <c r="K405" s="17">
        <v>0.32876780056712401</v>
      </c>
      <c r="L405" s="17">
        <v>0.24742870029426101</v>
      </c>
      <c r="M405" s="17"/>
      <c r="N405" s="17">
        <v>0.30522939998842502</v>
      </c>
      <c r="O405" s="17">
        <v>0.28893867195185702</v>
      </c>
      <c r="P405" s="17">
        <v>0.38479453775396899</v>
      </c>
      <c r="Q405" s="17">
        <v>0.52169225581385303</v>
      </c>
      <c r="R405" s="17"/>
      <c r="S405" s="17">
        <v>0.33180284546703898</v>
      </c>
      <c r="T405" s="17">
        <v>0.505557945368874</v>
      </c>
      <c r="U405" s="17">
        <v>0.333992917740637</v>
      </c>
      <c r="V405" s="17">
        <v>0</v>
      </c>
      <c r="W405" s="17">
        <v>0</v>
      </c>
      <c r="X405" s="17">
        <v>0.27413262806483202</v>
      </c>
      <c r="Y405" s="17">
        <v>0.18772617454208801</v>
      </c>
      <c r="Z405" s="17">
        <v>0</v>
      </c>
      <c r="AA405" s="17">
        <v>0.66849442164509598</v>
      </c>
      <c r="AB405" s="17">
        <v>0.33854479025749601</v>
      </c>
      <c r="AC405" s="17">
        <v>0.468608669753804</v>
      </c>
      <c r="AD405" s="17" t="s">
        <v>257</v>
      </c>
      <c r="AE405" s="17"/>
      <c r="AF405" s="17">
        <v>0.27009307127376297</v>
      </c>
      <c r="AG405" s="17">
        <v>0.38703448180469802</v>
      </c>
      <c r="AH405" s="17">
        <v>1</v>
      </c>
      <c r="AI405" s="17"/>
      <c r="AJ405" s="17">
        <v>0.43331290986467202</v>
      </c>
      <c r="AK405" s="17">
        <v>0.31282713843573701</v>
      </c>
      <c r="AL405" s="17">
        <v>0.19973620101314701</v>
      </c>
      <c r="AM405" s="17">
        <v>0</v>
      </c>
      <c r="AN405" s="17">
        <v>0.48976009933894898</v>
      </c>
    </row>
    <row r="406" spans="2:40" x14ac:dyDescent="0.25">
      <c r="B406" t="s">
        <v>254</v>
      </c>
      <c r="C406" s="17">
        <v>0.33720325531520101</v>
      </c>
      <c r="D406" s="17">
        <v>0.37185725911582701</v>
      </c>
      <c r="E406" s="17">
        <v>0.27183187037420098</v>
      </c>
      <c r="F406" s="17"/>
      <c r="G406" s="17">
        <v>0</v>
      </c>
      <c r="H406" s="17">
        <v>0.36800607177070299</v>
      </c>
      <c r="I406" s="17">
        <v>0</v>
      </c>
      <c r="J406" s="17">
        <v>0.31516956085418701</v>
      </c>
      <c r="K406" s="17">
        <v>0.66249999345531096</v>
      </c>
      <c r="L406" s="17">
        <v>0.37875044958849402</v>
      </c>
      <c r="M406" s="17"/>
      <c r="N406" s="17">
        <v>0.32885059359646601</v>
      </c>
      <c r="O406" s="17">
        <v>0.33960793319817401</v>
      </c>
      <c r="P406" s="17">
        <v>0.22608370082222801</v>
      </c>
      <c r="Q406" s="17">
        <v>0.47553322730472902</v>
      </c>
      <c r="R406" s="17"/>
      <c r="S406" s="17">
        <v>0.33180284546703898</v>
      </c>
      <c r="T406" s="17">
        <v>0</v>
      </c>
      <c r="U406" s="17">
        <v>0.44808539997943803</v>
      </c>
      <c r="V406" s="17">
        <v>1</v>
      </c>
      <c r="W406" s="17">
        <v>0.44026937105590902</v>
      </c>
      <c r="X406" s="17">
        <v>0</v>
      </c>
      <c r="Y406" s="17">
        <v>0</v>
      </c>
      <c r="Z406" s="17">
        <v>1</v>
      </c>
      <c r="AA406" s="17">
        <v>0.67498798891848899</v>
      </c>
      <c r="AB406" s="17">
        <v>0.28376214745036699</v>
      </c>
      <c r="AC406" s="17">
        <v>0.27178031460318702</v>
      </c>
      <c r="AD406" s="17" t="s">
        <v>257</v>
      </c>
      <c r="AE406" s="17"/>
      <c r="AF406" s="17">
        <v>0.37796434344111501</v>
      </c>
      <c r="AG406" s="17">
        <v>0.27139828284851403</v>
      </c>
      <c r="AH406" s="17">
        <v>0.52370991462679095</v>
      </c>
      <c r="AI406" s="17"/>
      <c r="AJ406" s="17">
        <v>0.45501191348147302</v>
      </c>
      <c r="AK406" s="17">
        <v>0.27007373268192802</v>
      </c>
      <c r="AL406" s="17">
        <v>0</v>
      </c>
      <c r="AM406" s="17">
        <v>1</v>
      </c>
      <c r="AN406" s="17">
        <v>0</v>
      </c>
    </row>
    <row r="407" spans="2:40" x14ac:dyDescent="0.25">
      <c r="B407" t="s">
        <v>255</v>
      </c>
      <c r="C407" s="17">
        <v>0.109878144758821</v>
      </c>
      <c r="D407" s="17">
        <v>0.13952386522396601</v>
      </c>
      <c r="E407" s="17">
        <v>5.3954395932278798E-2</v>
      </c>
      <c r="F407" s="17"/>
      <c r="G407" s="17">
        <v>0.67813948129593304</v>
      </c>
      <c r="H407" s="17">
        <v>8.9253385672152893E-2</v>
      </c>
      <c r="I407" s="17">
        <v>0.42713263858818901</v>
      </c>
      <c r="J407" s="17">
        <v>0</v>
      </c>
      <c r="K407" s="17">
        <v>0</v>
      </c>
      <c r="L407" s="17">
        <v>0</v>
      </c>
      <c r="M407" s="17"/>
      <c r="N407" s="17">
        <v>0.155884531498798</v>
      </c>
      <c r="O407" s="17">
        <v>0</v>
      </c>
      <c r="P407" s="17">
        <v>0.134201348111745</v>
      </c>
      <c r="Q407" s="17">
        <v>0.151738508099274</v>
      </c>
      <c r="R407" s="17"/>
      <c r="S407" s="17">
        <v>0.33180284546703898</v>
      </c>
      <c r="T407" s="17">
        <v>0.27056142482304302</v>
      </c>
      <c r="U407" s="17">
        <v>0</v>
      </c>
      <c r="V407" s="17">
        <v>0</v>
      </c>
      <c r="W407" s="17">
        <v>0</v>
      </c>
      <c r="X407" s="17">
        <v>0.22067331478236499</v>
      </c>
      <c r="Y407" s="17">
        <v>0</v>
      </c>
      <c r="Z407" s="17">
        <v>0</v>
      </c>
      <c r="AA407" s="17">
        <v>0</v>
      </c>
      <c r="AB407" s="17">
        <v>0.18576404103902999</v>
      </c>
      <c r="AC407" s="17">
        <v>0.16982406939354699</v>
      </c>
      <c r="AD407" s="17" t="s">
        <v>257</v>
      </c>
      <c r="AE407" s="17"/>
      <c r="AF407" s="17">
        <v>8.59718628167601E-2</v>
      </c>
      <c r="AG407" s="17">
        <v>0.14851711006865201</v>
      </c>
      <c r="AH407" s="17">
        <v>0</v>
      </c>
      <c r="AI407" s="17"/>
      <c r="AJ407" s="17">
        <v>9.2991351231147504E-2</v>
      </c>
      <c r="AK407" s="17">
        <v>0.16383854378193799</v>
      </c>
      <c r="AL407" s="17">
        <v>0.19860298678997501</v>
      </c>
      <c r="AM407" s="17">
        <v>0</v>
      </c>
      <c r="AN407" s="17">
        <v>0</v>
      </c>
    </row>
    <row r="408" spans="2:40" x14ac:dyDescent="0.25">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row>
    <row r="409" spans="2:40" x14ac:dyDescent="0.25">
      <c r="B409" s="6" t="s">
        <v>264</v>
      </c>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row>
    <row r="410" spans="2:40" x14ac:dyDescent="0.25">
      <c r="B410" s="24" t="s">
        <v>265</v>
      </c>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row>
    <row r="411" spans="2:40" x14ac:dyDescent="0.25">
      <c r="B411" t="s">
        <v>260</v>
      </c>
      <c r="C411" s="17">
        <v>0.50131975277262397</v>
      </c>
      <c r="D411" s="17">
        <v>0.50526287785472701</v>
      </c>
      <c r="E411" s="17">
        <v>0.49778715621054098</v>
      </c>
      <c r="F411" s="17"/>
      <c r="G411" s="17">
        <v>0.53022276163249404</v>
      </c>
      <c r="H411" s="17">
        <v>0.62251228884482401</v>
      </c>
      <c r="I411" s="17">
        <v>0.30775060955386002</v>
      </c>
      <c r="J411" s="17">
        <v>0.75142060282116996</v>
      </c>
      <c r="K411" s="17">
        <v>0.340866678260829</v>
      </c>
      <c r="L411" s="17">
        <v>0.54991143283288701</v>
      </c>
      <c r="M411" s="17"/>
      <c r="N411" s="17">
        <v>0.57948084343634898</v>
      </c>
      <c r="O411" s="17">
        <v>0.483145444597463</v>
      </c>
      <c r="P411" s="17">
        <v>0.48640358805961598</v>
      </c>
      <c r="Q411" s="17">
        <v>0.43940853874599201</v>
      </c>
      <c r="R411" s="17"/>
      <c r="S411" s="17">
        <v>0.40300440490718498</v>
      </c>
      <c r="T411" s="17">
        <v>0.419298397215628</v>
      </c>
      <c r="U411" s="17">
        <v>0.40196161125465102</v>
      </c>
      <c r="V411" s="17">
        <v>0.26119803207495701</v>
      </c>
      <c r="W411" s="17">
        <v>0.493531206254538</v>
      </c>
      <c r="X411" s="17">
        <v>0.60251563915693895</v>
      </c>
      <c r="Y411" s="17">
        <v>0.80552795164558799</v>
      </c>
      <c r="Z411" s="17">
        <v>0.52931584528285303</v>
      </c>
      <c r="AA411" s="17">
        <v>0.80353030591639896</v>
      </c>
      <c r="AB411" s="17">
        <v>0.50473599357552001</v>
      </c>
      <c r="AC411" s="17">
        <v>0.67353331339839995</v>
      </c>
      <c r="AD411" s="17" t="s">
        <v>257</v>
      </c>
      <c r="AE411" s="17"/>
      <c r="AF411" s="17">
        <v>0.51108647213667202</v>
      </c>
      <c r="AG411" s="17">
        <v>0.52782415557540097</v>
      </c>
      <c r="AH411" s="17">
        <v>0.12631978789381501</v>
      </c>
      <c r="AI411" s="17"/>
      <c r="AJ411" s="17">
        <v>0.48703515314294898</v>
      </c>
      <c r="AK411" s="17">
        <v>0.56518935468099896</v>
      </c>
      <c r="AL411" s="17">
        <v>0.29454408775637603</v>
      </c>
      <c r="AM411" s="17">
        <v>0.48911286670086801</v>
      </c>
      <c r="AN411" s="17">
        <v>0.50284562152421197</v>
      </c>
    </row>
    <row r="412" spans="2:40" x14ac:dyDescent="0.25">
      <c r="B412" t="s">
        <v>261</v>
      </c>
      <c r="C412" s="17">
        <v>0.45950541064877298</v>
      </c>
      <c r="D412" s="17">
        <v>0.40972019033357499</v>
      </c>
      <c r="E412" s="17">
        <v>0.50410736835134895</v>
      </c>
      <c r="F412" s="17"/>
      <c r="G412" s="17">
        <v>0.460085988315657</v>
      </c>
      <c r="H412" s="17">
        <v>0.51865016482084902</v>
      </c>
      <c r="I412" s="17">
        <v>0.29813638100871898</v>
      </c>
      <c r="J412" s="17">
        <v>0.12875348897800901</v>
      </c>
      <c r="K412" s="17">
        <v>0.55446382051412302</v>
      </c>
      <c r="L412" s="17">
        <v>0.65284278283419095</v>
      </c>
      <c r="M412" s="17"/>
      <c r="N412" s="17">
        <v>0.33246557657644499</v>
      </c>
      <c r="O412" s="17">
        <v>0.58303553396591901</v>
      </c>
      <c r="P412" s="17">
        <v>0.57471398738659796</v>
      </c>
      <c r="Q412" s="17">
        <v>0.46098595406898502</v>
      </c>
      <c r="R412" s="17"/>
      <c r="S412" s="17">
        <v>0.60603077718962906</v>
      </c>
      <c r="T412" s="17">
        <v>0.41042030220724901</v>
      </c>
      <c r="U412" s="17">
        <v>0.29586375182855101</v>
      </c>
      <c r="V412" s="17">
        <v>0.49637150986372203</v>
      </c>
      <c r="W412" s="17">
        <v>0.72986745090734795</v>
      </c>
      <c r="X412" s="17">
        <v>0.39748436084306099</v>
      </c>
      <c r="Y412" s="17">
        <v>0.50498446850199596</v>
      </c>
      <c r="Z412" s="17">
        <v>0.73310676353243398</v>
      </c>
      <c r="AA412" s="17">
        <v>0.20431837604365999</v>
      </c>
      <c r="AB412" s="17">
        <v>0.31468283037804101</v>
      </c>
      <c r="AC412" s="17">
        <v>0.31790513020447397</v>
      </c>
      <c r="AD412" s="17" t="s">
        <v>257</v>
      </c>
      <c r="AE412" s="17"/>
      <c r="AF412" s="17">
        <v>0.59482685371786903</v>
      </c>
      <c r="AG412" s="17">
        <v>0.35656504718745302</v>
      </c>
      <c r="AH412" s="17">
        <v>0.42393795935783501</v>
      </c>
      <c r="AI412" s="17"/>
      <c r="AJ412" s="17">
        <v>0.60746134724432899</v>
      </c>
      <c r="AK412" s="17">
        <v>0.36762462867302198</v>
      </c>
      <c r="AL412" s="17">
        <v>0.27726078027868201</v>
      </c>
      <c r="AM412" s="17">
        <v>0.48911286670086801</v>
      </c>
      <c r="AN412" s="17">
        <v>0.36549098534731</v>
      </c>
    </row>
    <row r="413" spans="2:40" x14ac:dyDescent="0.25">
      <c r="B413" t="s">
        <v>262</v>
      </c>
      <c r="C413" s="17">
        <v>0.42212805321650698</v>
      </c>
      <c r="D413" s="17">
        <v>0.34194139377398503</v>
      </c>
      <c r="E413" s="17">
        <v>0.49396628090984601</v>
      </c>
      <c r="F413" s="17"/>
      <c r="G413" s="17">
        <v>0.46620690580532498</v>
      </c>
      <c r="H413" s="17">
        <v>0</v>
      </c>
      <c r="I413" s="17">
        <v>0.53407455459430797</v>
      </c>
      <c r="J413" s="17">
        <v>0.49873925243967199</v>
      </c>
      <c r="K413" s="17">
        <v>0.214401206637581</v>
      </c>
      <c r="L413" s="17">
        <v>0.55950476196717203</v>
      </c>
      <c r="M413" s="17"/>
      <c r="N413" s="17">
        <v>0.47372589762296302</v>
      </c>
      <c r="O413" s="17">
        <v>0.35436094083243802</v>
      </c>
      <c r="P413" s="17">
        <v>0.41967680361248899</v>
      </c>
      <c r="Q413" s="17">
        <v>0.37713999757591898</v>
      </c>
      <c r="R413" s="17"/>
      <c r="S413" s="17">
        <v>0.47056948230487</v>
      </c>
      <c r="T413" s="17">
        <v>0.40597482539158303</v>
      </c>
      <c r="U413" s="17">
        <v>0.30543958209039701</v>
      </c>
      <c r="V413" s="17">
        <v>0.50037792172599205</v>
      </c>
      <c r="W413" s="17">
        <v>0.763663755347191</v>
      </c>
      <c r="X413" s="17">
        <v>0.39748436084306099</v>
      </c>
      <c r="Y413" s="17">
        <v>0.164477608683884</v>
      </c>
      <c r="Z413" s="17">
        <v>0.73757739118471399</v>
      </c>
      <c r="AA413" s="17">
        <v>0.20431837604365999</v>
      </c>
      <c r="AB413" s="17">
        <v>0.48020172393921101</v>
      </c>
      <c r="AC413" s="17">
        <v>0.326466686601601</v>
      </c>
      <c r="AD413" s="17" t="s">
        <v>257</v>
      </c>
      <c r="AE413" s="17"/>
      <c r="AF413" s="17">
        <v>0.51484687309283605</v>
      </c>
      <c r="AG413" s="17">
        <v>0.20686034356476801</v>
      </c>
      <c r="AH413" s="17">
        <v>0.83594876674562102</v>
      </c>
      <c r="AI413" s="17"/>
      <c r="AJ413" s="17">
        <v>0.51378347748450903</v>
      </c>
      <c r="AK413" s="17">
        <v>0.207059785713228</v>
      </c>
      <c r="AL413" s="17">
        <v>0.34041990990704601</v>
      </c>
      <c r="AM413" s="17">
        <v>0.48911286670086801</v>
      </c>
      <c r="AN413" s="17">
        <v>0.61742254838995103</v>
      </c>
    </row>
    <row r="414" spans="2:40" x14ac:dyDescent="0.25">
      <c r="B414" t="s">
        <v>263</v>
      </c>
      <c r="C414" s="17">
        <v>0.23594008708439901</v>
      </c>
      <c r="D414" s="17">
        <v>0.251173341609845</v>
      </c>
      <c r="E414" s="17">
        <v>0.2222928044227</v>
      </c>
      <c r="F414" s="17"/>
      <c r="G414" s="17">
        <v>0.46857403671135101</v>
      </c>
      <c r="H414" s="17">
        <v>0.38248676983862701</v>
      </c>
      <c r="I414" s="17">
        <v>0.227557085978396</v>
      </c>
      <c r="J414" s="17">
        <v>0</v>
      </c>
      <c r="K414" s="17">
        <v>0</v>
      </c>
      <c r="L414" s="17">
        <v>0.214326133067928</v>
      </c>
      <c r="M414" s="17"/>
      <c r="N414" s="17">
        <v>0.24763578729195401</v>
      </c>
      <c r="O414" s="17">
        <v>6.3412848135318403E-2</v>
      </c>
      <c r="P414" s="17">
        <v>0.16132708272663701</v>
      </c>
      <c r="Q414" s="17">
        <v>0.41921664552647198</v>
      </c>
      <c r="R414" s="17"/>
      <c r="S414" s="17">
        <v>0.25132937137027</v>
      </c>
      <c r="T414" s="17">
        <v>0.27174740201613201</v>
      </c>
      <c r="U414" s="17">
        <v>0.169591381083811</v>
      </c>
      <c r="V414" s="17">
        <v>0.26444860048524299</v>
      </c>
      <c r="W414" s="17">
        <v>0.270132549092652</v>
      </c>
      <c r="X414" s="17">
        <v>0.21991045994271299</v>
      </c>
      <c r="Y414" s="17">
        <v>0.16298362566966301</v>
      </c>
      <c r="Z414" s="17">
        <v>0.26689323646756602</v>
      </c>
      <c r="AA414" s="17">
        <v>0.19530144734413599</v>
      </c>
      <c r="AB414" s="17">
        <v>0.189824741569594</v>
      </c>
      <c r="AC414" s="17">
        <v>0.31790513020447397</v>
      </c>
      <c r="AD414" s="17" t="s">
        <v>257</v>
      </c>
      <c r="AE414" s="17"/>
      <c r="AF414" s="17">
        <v>0.27090064181860302</v>
      </c>
      <c r="AG414" s="17">
        <v>0.224189972694913</v>
      </c>
      <c r="AH414" s="17">
        <v>0</v>
      </c>
      <c r="AI414" s="17"/>
      <c r="AJ414" s="17">
        <v>0.22324918931552601</v>
      </c>
      <c r="AK414" s="17">
        <v>0.27611422124882801</v>
      </c>
      <c r="AL414" s="17">
        <v>0.17169283970596999</v>
      </c>
      <c r="AM414" s="17">
        <v>0.48911286670086801</v>
      </c>
      <c r="AN414" s="17">
        <v>0.129241163484315</v>
      </c>
    </row>
    <row r="415" spans="2:40" x14ac:dyDescent="0.25">
      <c r="B415" t="s">
        <v>255</v>
      </c>
      <c r="C415" s="17">
        <v>7.5482769907401395E-2</v>
      </c>
      <c r="D415" s="17">
        <v>6.7162187808766996E-2</v>
      </c>
      <c r="E415" s="17">
        <v>8.2937075592392495E-2</v>
      </c>
      <c r="F415" s="17"/>
      <c r="G415" s="17">
        <v>0</v>
      </c>
      <c r="H415" s="17">
        <v>0.13718311457020699</v>
      </c>
      <c r="I415" s="17">
        <v>0.22926579906984601</v>
      </c>
      <c r="J415" s="17">
        <v>0</v>
      </c>
      <c r="K415" s="17">
        <v>0</v>
      </c>
      <c r="L415" s="17">
        <v>5.0816737590394997E-2</v>
      </c>
      <c r="M415" s="17"/>
      <c r="N415" s="17">
        <v>4.5202450931619897E-2</v>
      </c>
      <c r="O415" s="17">
        <v>5.9998827609994802E-2</v>
      </c>
      <c r="P415" s="17">
        <v>8.5036349407838802E-2</v>
      </c>
      <c r="Q415" s="17">
        <v>0.137667910965901</v>
      </c>
      <c r="R415" s="17"/>
      <c r="S415" s="17">
        <v>8.2358378776605595E-2</v>
      </c>
      <c r="T415" s="17">
        <v>0.20588229025320601</v>
      </c>
      <c r="U415" s="17">
        <v>0.169591381083811</v>
      </c>
      <c r="V415" s="17">
        <v>0</v>
      </c>
      <c r="W415" s="17">
        <v>0</v>
      </c>
      <c r="X415" s="17">
        <v>0</v>
      </c>
      <c r="Y415" s="17">
        <v>0</v>
      </c>
      <c r="Z415" s="17">
        <v>0</v>
      </c>
      <c r="AA415" s="17">
        <v>0</v>
      </c>
      <c r="AB415" s="17">
        <v>0</v>
      </c>
      <c r="AC415" s="17">
        <v>0</v>
      </c>
      <c r="AD415" s="17" t="s">
        <v>257</v>
      </c>
      <c r="AE415" s="17"/>
      <c r="AF415" s="17">
        <v>0.137590388370465</v>
      </c>
      <c r="AG415" s="17">
        <v>3.6609851674382202E-2</v>
      </c>
      <c r="AH415" s="17">
        <v>0</v>
      </c>
      <c r="AI415" s="17"/>
      <c r="AJ415" s="17">
        <v>9.2968442064849596E-2</v>
      </c>
      <c r="AK415" s="17">
        <v>6.2407813984674501E-2</v>
      </c>
      <c r="AL415" s="17">
        <v>0</v>
      </c>
      <c r="AM415" s="17">
        <v>0.51088713329913205</v>
      </c>
      <c r="AN415" s="17">
        <v>0</v>
      </c>
    </row>
    <row r="416" spans="2:40" x14ac:dyDescent="0.25">
      <c r="B416" t="s">
        <v>64</v>
      </c>
      <c r="C416" s="17">
        <v>2.8737891331897199E-2</v>
      </c>
      <c r="D416" s="17">
        <v>0</v>
      </c>
      <c r="E416" s="17">
        <v>5.44838096090779E-2</v>
      </c>
      <c r="F416" s="17"/>
      <c r="G416" s="17">
        <v>6.3162462433365194E-2</v>
      </c>
      <c r="H416" s="17">
        <v>0</v>
      </c>
      <c r="I416" s="17">
        <v>8.1686051080931799E-2</v>
      </c>
      <c r="J416" s="17">
        <v>0</v>
      </c>
      <c r="K416" s="17">
        <v>0</v>
      </c>
      <c r="L416" s="17">
        <v>0</v>
      </c>
      <c r="M416" s="17"/>
      <c r="N416" s="17">
        <v>0</v>
      </c>
      <c r="O416" s="17">
        <v>5.2205305247283097E-2</v>
      </c>
      <c r="P416" s="17">
        <v>0</v>
      </c>
      <c r="Q416" s="17">
        <v>7.6639395347060907E-2</v>
      </c>
      <c r="R416" s="17"/>
      <c r="S416" s="17">
        <v>0</v>
      </c>
      <c r="T416" s="17">
        <v>7.9345209720715695E-2</v>
      </c>
      <c r="U416" s="17">
        <v>0</v>
      </c>
      <c r="V416" s="17">
        <v>0</v>
      </c>
      <c r="W416" s="17">
        <v>0</v>
      </c>
      <c r="X416" s="17">
        <v>0</v>
      </c>
      <c r="Y416" s="17">
        <v>0</v>
      </c>
      <c r="Z416" s="17">
        <v>0</v>
      </c>
      <c r="AA416" s="17">
        <v>0.19646969408360099</v>
      </c>
      <c r="AB416" s="17">
        <v>0</v>
      </c>
      <c r="AC416" s="17">
        <v>0</v>
      </c>
      <c r="AD416" s="17" t="s">
        <v>257</v>
      </c>
      <c r="AE416" s="17"/>
      <c r="AF416" s="17">
        <v>0</v>
      </c>
      <c r="AG416" s="17">
        <v>4.3346062095918202E-2</v>
      </c>
      <c r="AH416" s="17">
        <v>0</v>
      </c>
      <c r="AI416" s="17"/>
      <c r="AJ416" s="17">
        <v>0</v>
      </c>
      <c r="AK416" s="17">
        <v>0</v>
      </c>
      <c r="AL416" s="17">
        <v>0.193343162630608</v>
      </c>
      <c r="AM416" s="17">
        <v>0</v>
      </c>
      <c r="AN416" s="17">
        <v>0</v>
      </c>
    </row>
    <row r="417" spans="2:40" x14ac:dyDescent="0.25">
      <c r="B417" t="s">
        <v>63</v>
      </c>
      <c r="C417" s="17">
        <v>8.3058184439530294E-2</v>
      </c>
      <c r="D417" s="17">
        <v>5.8055611369847299E-2</v>
      </c>
      <c r="E417" s="17">
        <v>0.10545767769173101</v>
      </c>
      <c r="F417" s="17"/>
      <c r="G417" s="17">
        <v>0</v>
      </c>
      <c r="H417" s="17">
        <v>0.115949035799921</v>
      </c>
      <c r="I417" s="17">
        <v>7.5537123623766203E-2</v>
      </c>
      <c r="J417" s="17">
        <v>0</v>
      </c>
      <c r="K417" s="17">
        <v>0.340866678260829</v>
      </c>
      <c r="L417" s="17">
        <v>4.7176079143405797E-2</v>
      </c>
      <c r="M417" s="17"/>
      <c r="N417" s="17">
        <v>0.15670716342391</v>
      </c>
      <c r="O417" s="17">
        <v>5.7778876055841498E-2</v>
      </c>
      <c r="P417" s="17">
        <v>7.90664250295747E-2</v>
      </c>
      <c r="Q417" s="17">
        <v>0</v>
      </c>
      <c r="R417" s="17"/>
      <c r="S417" s="17">
        <v>7.2751116564078303E-2</v>
      </c>
      <c r="T417" s="17">
        <v>6.4073283466963504E-2</v>
      </c>
      <c r="U417" s="17">
        <v>0.123007425571141</v>
      </c>
      <c r="V417" s="17">
        <v>0</v>
      </c>
      <c r="W417" s="17">
        <v>0</v>
      </c>
      <c r="X417" s="17">
        <v>0.20037231542256401</v>
      </c>
      <c r="Y417" s="17">
        <v>0.18625113876442101</v>
      </c>
      <c r="Z417" s="17">
        <v>0</v>
      </c>
      <c r="AA417" s="17">
        <v>0</v>
      </c>
      <c r="AB417" s="17">
        <v>0</v>
      </c>
      <c r="AC417" s="17">
        <v>0.326466686601601</v>
      </c>
      <c r="AD417" s="17" t="s">
        <v>257</v>
      </c>
      <c r="AE417" s="17"/>
      <c r="AF417" s="17">
        <v>6.74363852090515E-2</v>
      </c>
      <c r="AG417" s="17">
        <v>0.13847775195183401</v>
      </c>
      <c r="AH417" s="17">
        <v>0</v>
      </c>
      <c r="AI417" s="17"/>
      <c r="AJ417" s="17">
        <v>2.62942573086835E-2</v>
      </c>
      <c r="AK417" s="17">
        <v>0.20966980741153399</v>
      </c>
      <c r="AL417" s="17">
        <v>0</v>
      </c>
      <c r="AM417" s="17">
        <v>0</v>
      </c>
      <c r="AN417" s="17">
        <v>0.12841782510031999</v>
      </c>
    </row>
    <row r="418" spans="2:40" x14ac:dyDescent="0.25">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row>
    <row r="419" spans="2:40" x14ac:dyDescent="0.25">
      <c r="B419" s="6" t="s">
        <v>271</v>
      </c>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row>
    <row r="420" spans="2:40" x14ac:dyDescent="0.25">
      <c r="B420" s="24" t="s">
        <v>66</v>
      </c>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row>
    <row r="421" spans="2:40" x14ac:dyDescent="0.25">
      <c r="B421" t="s">
        <v>266</v>
      </c>
      <c r="C421" s="17">
        <v>0.20411042099994001</v>
      </c>
      <c r="D421" s="17">
        <v>0.17185001884946799</v>
      </c>
      <c r="E421" s="17">
        <v>0.236637229415921</v>
      </c>
      <c r="F421" s="17"/>
      <c r="G421" s="17">
        <v>0.14937113431042701</v>
      </c>
      <c r="H421" s="17">
        <v>0.189291969049319</v>
      </c>
      <c r="I421" s="17">
        <v>0.24909239341149</v>
      </c>
      <c r="J421" s="17">
        <v>0.21897436689664401</v>
      </c>
      <c r="K421" s="17">
        <v>0.24474836991344101</v>
      </c>
      <c r="L421" s="17">
        <v>0.176475788860915</v>
      </c>
      <c r="M421" s="17"/>
      <c r="N421" s="17">
        <v>0.153342198783773</v>
      </c>
      <c r="O421" s="17">
        <v>0.234968754780638</v>
      </c>
      <c r="P421" s="17">
        <v>0.227594872457484</v>
      </c>
      <c r="Q421" s="17">
        <v>0.20685817117003699</v>
      </c>
      <c r="R421" s="17"/>
      <c r="S421" s="17">
        <v>0.18858805140155599</v>
      </c>
      <c r="T421" s="17">
        <v>0.19550853830610501</v>
      </c>
      <c r="U421" s="17">
        <v>0.222846794412771</v>
      </c>
      <c r="V421" s="17">
        <v>0.20004003502422499</v>
      </c>
      <c r="W421" s="17">
        <v>0.20287480271227401</v>
      </c>
      <c r="X421" s="17">
        <v>0.170244223505677</v>
      </c>
      <c r="Y421" s="17">
        <v>0.24656728939408101</v>
      </c>
      <c r="Z421" s="17">
        <v>0.207193139638714</v>
      </c>
      <c r="AA421" s="17">
        <v>0.18274062406101099</v>
      </c>
      <c r="AB421" s="17">
        <v>0.21331213672956401</v>
      </c>
      <c r="AC421" s="17">
        <v>0.275219495714142</v>
      </c>
      <c r="AD421" s="17">
        <v>0.19483719467135899</v>
      </c>
      <c r="AE421" s="17"/>
      <c r="AF421" s="17">
        <v>0.248325310510282</v>
      </c>
      <c r="AG421" s="17">
        <v>0.173603520078569</v>
      </c>
      <c r="AH421" s="17">
        <v>0.180161130539949</v>
      </c>
      <c r="AI421" s="17"/>
      <c r="AJ421" s="17">
        <v>0.23955951343471699</v>
      </c>
      <c r="AK421" s="17">
        <v>0.19295908152834701</v>
      </c>
      <c r="AL421" s="17">
        <v>0.107285545098517</v>
      </c>
      <c r="AM421" s="17">
        <v>0.15191322547009301</v>
      </c>
      <c r="AN421" s="17">
        <v>0.213313043726233</v>
      </c>
    </row>
    <row r="422" spans="2:40" x14ac:dyDescent="0.25">
      <c r="B422" t="s">
        <v>267</v>
      </c>
      <c r="C422" s="17">
        <v>7.2146857399800896E-2</v>
      </c>
      <c r="D422" s="17">
        <v>7.9499747553700303E-2</v>
      </c>
      <c r="E422" s="17">
        <v>6.4333650391959499E-2</v>
      </c>
      <c r="F422" s="17"/>
      <c r="G422" s="17">
        <v>8.39532583019659E-2</v>
      </c>
      <c r="H422" s="17">
        <v>9.0224013515785406E-2</v>
      </c>
      <c r="I422" s="17">
        <v>6.1011534899436101E-2</v>
      </c>
      <c r="J422" s="17">
        <v>7.6075995172384697E-2</v>
      </c>
      <c r="K422" s="17">
        <v>7.4259215464974604E-2</v>
      </c>
      <c r="L422" s="17">
        <v>5.4009830847632903E-2</v>
      </c>
      <c r="M422" s="17"/>
      <c r="N422" s="17">
        <v>6.3344354234348796E-2</v>
      </c>
      <c r="O422" s="17">
        <v>7.4504851308850595E-2</v>
      </c>
      <c r="P422" s="17">
        <v>8.7137028412911002E-2</v>
      </c>
      <c r="Q422" s="17">
        <v>6.7023355349824398E-2</v>
      </c>
      <c r="R422" s="17"/>
      <c r="S422" s="17">
        <v>6.2549999356118893E-2</v>
      </c>
      <c r="T422" s="17">
        <v>3.74101414745307E-2</v>
      </c>
      <c r="U422" s="17">
        <v>7.4966207939291707E-2</v>
      </c>
      <c r="V422" s="17">
        <v>6.5899213016822E-2</v>
      </c>
      <c r="W422" s="17">
        <v>0.136578814662071</v>
      </c>
      <c r="X422" s="17">
        <v>3.1313147407297598E-2</v>
      </c>
      <c r="Y422" s="17">
        <v>8.9858175086836897E-2</v>
      </c>
      <c r="Z422" s="17">
        <v>7.3984195274256301E-2</v>
      </c>
      <c r="AA422" s="17">
        <v>8.9725708003922697E-2</v>
      </c>
      <c r="AB422" s="17">
        <v>6.8341434118573796E-2</v>
      </c>
      <c r="AC422" s="17">
        <v>9.7644185668473299E-2</v>
      </c>
      <c r="AD422" s="17">
        <v>0.105720217966218</v>
      </c>
      <c r="AE422" s="17"/>
      <c r="AF422" s="17">
        <v>7.7690669207038099E-2</v>
      </c>
      <c r="AG422" s="17">
        <v>7.5001716861031201E-2</v>
      </c>
      <c r="AH422" s="17">
        <v>6.02206417389924E-2</v>
      </c>
      <c r="AI422" s="17"/>
      <c r="AJ422" s="17">
        <v>7.1889036147357699E-2</v>
      </c>
      <c r="AK422" s="17">
        <v>8.1419763804591094E-2</v>
      </c>
      <c r="AL422" s="17">
        <v>5.2728410621083202E-2</v>
      </c>
      <c r="AM422" s="17">
        <v>0.16037284219312101</v>
      </c>
      <c r="AN422" s="17">
        <v>7.6606627637694505E-2</v>
      </c>
    </row>
    <row r="423" spans="2:40" x14ac:dyDescent="0.25">
      <c r="B423" t="s">
        <v>268</v>
      </c>
      <c r="C423" s="17">
        <v>0.19309397506657999</v>
      </c>
      <c r="D423" s="17">
        <v>0.185424903650938</v>
      </c>
      <c r="E423" s="17">
        <v>0.19954117968939</v>
      </c>
      <c r="F423" s="17"/>
      <c r="G423" s="17">
        <v>0.25308073390866798</v>
      </c>
      <c r="H423" s="17">
        <v>0.245969338316159</v>
      </c>
      <c r="I423" s="17">
        <v>0.18113899953954199</v>
      </c>
      <c r="J423" s="17">
        <v>0.168813308223971</v>
      </c>
      <c r="K423" s="17">
        <v>0.13706631006831499</v>
      </c>
      <c r="L423" s="17">
        <v>0.177319924523926</v>
      </c>
      <c r="M423" s="17"/>
      <c r="N423" s="17">
        <v>0.19680734935754299</v>
      </c>
      <c r="O423" s="17">
        <v>0.20958690825822701</v>
      </c>
      <c r="P423" s="17">
        <v>0.172696543529503</v>
      </c>
      <c r="Q423" s="17">
        <v>0.19022380102122999</v>
      </c>
      <c r="R423" s="17"/>
      <c r="S423" s="17">
        <v>0.186202297040825</v>
      </c>
      <c r="T423" s="17">
        <v>0.23629569136857501</v>
      </c>
      <c r="U423" s="17">
        <v>0.15477912177425199</v>
      </c>
      <c r="V423" s="17">
        <v>0.20930217449171101</v>
      </c>
      <c r="W423" s="17">
        <v>0.206476915399532</v>
      </c>
      <c r="X423" s="17">
        <v>0.20766424450057999</v>
      </c>
      <c r="Y423" s="17">
        <v>0.20786768261986999</v>
      </c>
      <c r="Z423" s="17">
        <v>0.229902906224385</v>
      </c>
      <c r="AA423" s="17">
        <v>0.17991239123189201</v>
      </c>
      <c r="AB423" s="17">
        <v>0.14622666355049299</v>
      </c>
      <c r="AC423" s="17">
        <v>0.15814078064135401</v>
      </c>
      <c r="AD423" s="17">
        <v>0.17533260682194901</v>
      </c>
      <c r="AE423" s="17"/>
      <c r="AF423" s="17">
        <v>0.17848342424651301</v>
      </c>
      <c r="AG423" s="17">
        <v>0.19207095578018599</v>
      </c>
      <c r="AH423" s="17">
        <v>0.21631417439280301</v>
      </c>
      <c r="AI423" s="17"/>
      <c r="AJ423" s="17">
        <v>0.188089835331024</v>
      </c>
      <c r="AK423" s="17">
        <v>0.194408532445242</v>
      </c>
      <c r="AL423" s="17">
        <v>0.25131656948174902</v>
      </c>
      <c r="AM423" s="17">
        <v>0.245604934807891</v>
      </c>
      <c r="AN423" s="17">
        <v>0.174133394656906</v>
      </c>
    </row>
    <row r="424" spans="2:40" x14ac:dyDescent="0.25">
      <c r="B424" t="s">
        <v>269</v>
      </c>
      <c r="C424" s="17">
        <v>0.23968865521726301</v>
      </c>
      <c r="D424" s="17">
        <v>0.26109523917017302</v>
      </c>
      <c r="E424" s="17">
        <v>0.21891007431322501</v>
      </c>
      <c r="F424" s="17"/>
      <c r="G424" s="17">
        <v>0.29588323366972502</v>
      </c>
      <c r="H424" s="17">
        <v>0.26723421602895298</v>
      </c>
      <c r="I424" s="17">
        <v>0.23905484919168499</v>
      </c>
      <c r="J424" s="17">
        <v>0.217415842564054</v>
      </c>
      <c r="K424" s="17">
        <v>0.24038399302286101</v>
      </c>
      <c r="L424" s="17">
        <v>0.198005877878457</v>
      </c>
      <c r="M424" s="17"/>
      <c r="N424" s="17">
        <v>0.25324334637409501</v>
      </c>
      <c r="O424" s="17">
        <v>0.25188289896386501</v>
      </c>
      <c r="P424" s="17">
        <v>0.23470088878724599</v>
      </c>
      <c r="Q424" s="17">
        <v>0.21833470636996</v>
      </c>
      <c r="R424" s="17"/>
      <c r="S424" s="17">
        <v>0.27863042900350499</v>
      </c>
      <c r="T424" s="17">
        <v>0.224578254078176</v>
      </c>
      <c r="U424" s="17">
        <v>0.250368729519092</v>
      </c>
      <c r="V424" s="17">
        <v>0.249493414146154</v>
      </c>
      <c r="W424" s="17">
        <v>0.26760297907445402</v>
      </c>
      <c r="X424" s="17">
        <v>0.27393324314381701</v>
      </c>
      <c r="Y424" s="17">
        <v>0.20343456071576299</v>
      </c>
      <c r="Z424" s="17">
        <v>0.22935633082824</v>
      </c>
      <c r="AA424" s="17">
        <v>0.220064702733485</v>
      </c>
      <c r="AB424" s="17">
        <v>0.21165179938372999</v>
      </c>
      <c r="AC424" s="17">
        <v>0.21047016473808799</v>
      </c>
      <c r="AD424" s="17">
        <v>0.21271246551069201</v>
      </c>
      <c r="AE424" s="17"/>
      <c r="AF424" s="17">
        <v>0.20558265633228301</v>
      </c>
      <c r="AG424" s="17">
        <v>0.27045201816731801</v>
      </c>
      <c r="AH424" s="17">
        <v>0.22013973452990199</v>
      </c>
      <c r="AI424" s="17"/>
      <c r="AJ424" s="17">
        <v>0.21343543916905999</v>
      </c>
      <c r="AK424" s="17">
        <v>0.27174178785411202</v>
      </c>
      <c r="AL424" s="17">
        <v>0.25756349082532998</v>
      </c>
      <c r="AM424" s="17">
        <v>0.17132127687031501</v>
      </c>
      <c r="AN424" s="17">
        <v>0.21226138646991399</v>
      </c>
    </row>
    <row r="425" spans="2:40" x14ac:dyDescent="0.25">
      <c r="B425" t="s">
        <v>270</v>
      </c>
      <c r="C425" s="17">
        <v>0.26797308118617602</v>
      </c>
      <c r="D425" s="17">
        <v>0.28718010784681097</v>
      </c>
      <c r="E425" s="17">
        <v>0.24962467479348099</v>
      </c>
      <c r="F425" s="17"/>
      <c r="G425" s="17">
        <v>0.199836566704648</v>
      </c>
      <c r="H425" s="17">
        <v>0.18394040308852699</v>
      </c>
      <c r="I425" s="17">
        <v>0.24569429330756001</v>
      </c>
      <c r="J425" s="17">
        <v>0.29598140601701201</v>
      </c>
      <c r="K425" s="17">
        <v>0.28341893984245897</v>
      </c>
      <c r="L425" s="17">
        <v>0.36678313630126902</v>
      </c>
      <c r="M425" s="17"/>
      <c r="N425" s="17">
        <v>0.31273802847944998</v>
      </c>
      <c r="O425" s="17">
        <v>0.207964661380317</v>
      </c>
      <c r="P425" s="17">
        <v>0.26369260921408999</v>
      </c>
      <c r="Q425" s="17">
        <v>0.28189348625534499</v>
      </c>
      <c r="R425" s="17"/>
      <c r="S425" s="17">
        <v>0.267372786621217</v>
      </c>
      <c r="T425" s="17">
        <v>0.281632336351128</v>
      </c>
      <c r="U425" s="17">
        <v>0.27274486938222198</v>
      </c>
      <c r="V425" s="17">
        <v>0.247363148353793</v>
      </c>
      <c r="W425" s="17">
        <v>0.15571494180642401</v>
      </c>
      <c r="X425" s="17">
        <v>0.299672061230016</v>
      </c>
      <c r="Y425" s="17">
        <v>0.240920821724496</v>
      </c>
      <c r="Z425" s="17">
        <v>0.21289875598688199</v>
      </c>
      <c r="AA425" s="17">
        <v>0.30290077171562002</v>
      </c>
      <c r="AB425" s="17">
        <v>0.33396671603956102</v>
      </c>
      <c r="AC425" s="17">
        <v>0.247886107303394</v>
      </c>
      <c r="AD425" s="17">
        <v>0.28095710588747203</v>
      </c>
      <c r="AE425" s="17"/>
      <c r="AF425" s="17">
        <v>0.26208990197446103</v>
      </c>
      <c r="AG425" s="17">
        <v>0.274442145251377</v>
      </c>
      <c r="AH425" s="17">
        <v>0.29686806764666201</v>
      </c>
      <c r="AI425" s="17"/>
      <c r="AJ425" s="17">
        <v>0.26600785697865698</v>
      </c>
      <c r="AK425" s="17">
        <v>0.24708313030147999</v>
      </c>
      <c r="AL425" s="17">
        <v>0.31285398303390299</v>
      </c>
      <c r="AM425" s="17">
        <v>0.246961761744867</v>
      </c>
      <c r="AN425" s="17">
        <v>0.27709429000199298</v>
      </c>
    </row>
    <row r="426" spans="2:40" x14ac:dyDescent="0.25">
      <c r="B426" t="s">
        <v>122</v>
      </c>
      <c r="C426" s="17">
        <v>2.2987010130240602E-2</v>
      </c>
      <c r="D426" s="17">
        <v>1.4949982928909601E-2</v>
      </c>
      <c r="E426" s="17">
        <v>3.0953191396023601E-2</v>
      </c>
      <c r="F426" s="17"/>
      <c r="G426" s="17">
        <v>1.7875073104566E-2</v>
      </c>
      <c r="H426" s="17">
        <v>2.3340060001256799E-2</v>
      </c>
      <c r="I426" s="17">
        <v>2.4007929650286901E-2</v>
      </c>
      <c r="J426" s="17">
        <v>2.27390811259351E-2</v>
      </c>
      <c r="K426" s="17">
        <v>2.0123171687949502E-2</v>
      </c>
      <c r="L426" s="17">
        <v>2.74054415878002E-2</v>
      </c>
      <c r="M426" s="17"/>
      <c r="N426" s="17">
        <v>2.0524722770790701E-2</v>
      </c>
      <c r="O426" s="17">
        <v>2.1091925308102E-2</v>
      </c>
      <c r="P426" s="17">
        <v>1.4178057598765901E-2</v>
      </c>
      <c r="Q426" s="17">
        <v>3.5666479833604499E-2</v>
      </c>
      <c r="R426" s="17"/>
      <c r="S426" s="17">
        <v>1.6656436576777098E-2</v>
      </c>
      <c r="T426" s="17">
        <v>2.4575038421485E-2</v>
      </c>
      <c r="U426" s="17">
        <v>2.4294276972371399E-2</v>
      </c>
      <c r="V426" s="17">
        <v>2.7902014967294698E-2</v>
      </c>
      <c r="W426" s="17">
        <v>3.0751546345245601E-2</v>
      </c>
      <c r="X426" s="17">
        <v>1.7173080212612699E-2</v>
      </c>
      <c r="Y426" s="17">
        <v>1.1351470458953201E-2</v>
      </c>
      <c r="Z426" s="17">
        <v>4.6664672047522997E-2</v>
      </c>
      <c r="AA426" s="17">
        <v>2.46558022540691E-2</v>
      </c>
      <c r="AB426" s="17">
        <v>2.65012501780785E-2</v>
      </c>
      <c r="AC426" s="17">
        <v>1.0639265934548701E-2</v>
      </c>
      <c r="AD426" s="17">
        <v>3.04404091423113E-2</v>
      </c>
      <c r="AE426" s="17"/>
      <c r="AF426" s="17">
        <v>2.7828037729423001E-2</v>
      </c>
      <c r="AG426" s="17">
        <v>1.4429643861518401E-2</v>
      </c>
      <c r="AH426" s="17">
        <v>2.6296251151691801E-2</v>
      </c>
      <c r="AI426" s="17"/>
      <c r="AJ426" s="17">
        <v>2.10183189391847E-2</v>
      </c>
      <c r="AK426" s="17">
        <v>1.2387704066229299E-2</v>
      </c>
      <c r="AL426" s="17">
        <v>1.82520009394192E-2</v>
      </c>
      <c r="AM426" s="17">
        <v>2.38259589137137E-2</v>
      </c>
      <c r="AN426" s="17">
        <v>4.65912575072591E-2</v>
      </c>
    </row>
    <row r="427" spans="2:40" x14ac:dyDescent="0.25">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row>
    <row r="428" spans="2:40" x14ac:dyDescent="0.25">
      <c r="B428" s="6" t="s">
        <v>283</v>
      </c>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row>
    <row r="429" spans="2:40" x14ac:dyDescent="0.25">
      <c r="B429" s="24" t="s">
        <v>66</v>
      </c>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row>
    <row r="430" spans="2:40" x14ac:dyDescent="0.25">
      <c r="B430" t="s">
        <v>272</v>
      </c>
      <c r="C430" s="17">
        <v>0.49964249163553598</v>
      </c>
      <c r="D430" s="17">
        <v>0.48576913561707302</v>
      </c>
      <c r="E430" s="17">
        <v>0.51257036722239802</v>
      </c>
      <c r="F430" s="17"/>
      <c r="G430" s="17">
        <v>0.50900980080996805</v>
      </c>
      <c r="H430" s="17">
        <v>0.44169412794007201</v>
      </c>
      <c r="I430" s="17">
        <v>0.42433900749219</v>
      </c>
      <c r="J430" s="17">
        <v>0.51708481665898298</v>
      </c>
      <c r="K430" s="17">
        <v>0.58271938457651296</v>
      </c>
      <c r="L430" s="17">
        <v>0.53189354870594496</v>
      </c>
      <c r="M430" s="17"/>
      <c r="N430" s="17">
        <v>0.54006112136186002</v>
      </c>
      <c r="O430" s="17">
        <v>0.489347599726981</v>
      </c>
      <c r="P430" s="17">
        <v>0.439801876891945</v>
      </c>
      <c r="Q430" s="17">
        <v>0.51822785114582703</v>
      </c>
      <c r="R430" s="17"/>
      <c r="S430" s="17">
        <v>0.46624414180740698</v>
      </c>
      <c r="T430" s="17">
        <v>0.50206777731534802</v>
      </c>
      <c r="U430" s="17">
        <v>0.55837461670177702</v>
      </c>
      <c r="V430" s="17">
        <v>0.54650329688674304</v>
      </c>
      <c r="W430" s="17">
        <v>0.45524740858676599</v>
      </c>
      <c r="X430" s="17">
        <v>0.52796570504475804</v>
      </c>
      <c r="Y430" s="17">
        <v>0.43879003751065399</v>
      </c>
      <c r="Z430" s="17">
        <v>0.41801407693317799</v>
      </c>
      <c r="AA430" s="17">
        <v>0.52945464009687804</v>
      </c>
      <c r="AB430" s="17">
        <v>0.53947830425314403</v>
      </c>
      <c r="AC430" s="17">
        <v>0.42049614125269102</v>
      </c>
      <c r="AD430" s="17">
        <v>0.54139493877896905</v>
      </c>
      <c r="AE430" s="17"/>
      <c r="AF430" s="17">
        <v>0.47064234176564002</v>
      </c>
      <c r="AG430" s="17">
        <v>0.52864248054079999</v>
      </c>
      <c r="AH430" s="17">
        <v>0.453486287606713</v>
      </c>
      <c r="AI430" s="17"/>
      <c r="AJ430" s="17">
        <v>0.46990321798312701</v>
      </c>
      <c r="AK430" s="17">
        <v>0.54881673347936899</v>
      </c>
      <c r="AL430" s="17">
        <v>0.50740483337583497</v>
      </c>
      <c r="AM430" s="17">
        <v>0.29699917192189101</v>
      </c>
      <c r="AN430" s="17">
        <v>0.47957460226201898</v>
      </c>
    </row>
    <row r="431" spans="2:40" x14ac:dyDescent="0.25">
      <c r="B431" t="s">
        <v>273</v>
      </c>
      <c r="C431" s="17">
        <v>0.46371186727874297</v>
      </c>
      <c r="D431" s="17">
        <v>0.42774769929544698</v>
      </c>
      <c r="E431" s="17">
        <v>0.499991221540037</v>
      </c>
      <c r="F431" s="17"/>
      <c r="G431" s="17">
        <v>0.29520166124217101</v>
      </c>
      <c r="H431" s="17">
        <v>0.34705983848278299</v>
      </c>
      <c r="I431" s="17">
        <v>0.42730206509103902</v>
      </c>
      <c r="J431" s="17">
        <v>0.50234795283925904</v>
      </c>
      <c r="K431" s="17">
        <v>0.52332322118836205</v>
      </c>
      <c r="L431" s="17">
        <v>0.62914963500714904</v>
      </c>
      <c r="M431" s="17"/>
      <c r="N431" s="17">
        <v>0.447198236339376</v>
      </c>
      <c r="O431" s="17">
        <v>0.49627829073187402</v>
      </c>
      <c r="P431" s="17">
        <v>0.43827970862125198</v>
      </c>
      <c r="Q431" s="17">
        <v>0.47106428749222601</v>
      </c>
      <c r="R431" s="17"/>
      <c r="S431" s="17">
        <v>0.379762276821901</v>
      </c>
      <c r="T431" s="17">
        <v>0.48869767787091301</v>
      </c>
      <c r="U431" s="17">
        <v>0.465481936462454</v>
      </c>
      <c r="V431" s="17">
        <v>0.50778457150769896</v>
      </c>
      <c r="W431" s="17">
        <v>0.42880390577713101</v>
      </c>
      <c r="X431" s="17">
        <v>0.46420793728262399</v>
      </c>
      <c r="Y431" s="17">
        <v>0.45237640676614999</v>
      </c>
      <c r="Z431" s="17">
        <v>0.450043675664759</v>
      </c>
      <c r="AA431" s="17">
        <v>0.48253687980964199</v>
      </c>
      <c r="AB431" s="17">
        <v>0.48663360209073703</v>
      </c>
      <c r="AC431" s="17">
        <v>0.44989343848624602</v>
      </c>
      <c r="AD431" s="17">
        <v>0.62533062169802101</v>
      </c>
      <c r="AE431" s="17"/>
      <c r="AF431" s="17">
        <v>0.51363907493571903</v>
      </c>
      <c r="AG431" s="17">
        <v>0.44214560089387001</v>
      </c>
      <c r="AH431" s="17">
        <v>0.41866331206228102</v>
      </c>
      <c r="AI431" s="17"/>
      <c r="AJ431" s="17">
        <v>0.53050478673215695</v>
      </c>
      <c r="AK431" s="17">
        <v>0.376640966773232</v>
      </c>
      <c r="AL431" s="17">
        <v>0.38555971310300202</v>
      </c>
      <c r="AM431" s="17">
        <v>0.68760656663072695</v>
      </c>
      <c r="AN431" s="17">
        <v>0.48085589126003903</v>
      </c>
    </row>
    <row r="432" spans="2:40" x14ac:dyDescent="0.25">
      <c r="B432" t="s">
        <v>274</v>
      </c>
      <c r="C432" s="17">
        <v>0.35389512805708701</v>
      </c>
      <c r="D432" s="17">
        <v>0.325082165313476</v>
      </c>
      <c r="E432" s="17">
        <v>0.38203786884534402</v>
      </c>
      <c r="F432" s="17"/>
      <c r="G432" s="17">
        <v>0.22222779643502399</v>
      </c>
      <c r="H432" s="17">
        <v>0.26330538513406099</v>
      </c>
      <c r="I432" s="17">
        <v>0.26837316571652398</v>
      </c>
      <c r="J432" s="17">
        <v>0.37152093405578102</v>
      </c>
      <c r="K432" s="17">
        <v>0.38355307339882999</v>
      </c>
      <c r="L432" s="17">
        <v>0.55093693756397499</v>
      </c>
      <c r="M432" s="17"/>
      <c r="N432" s="17">
        <v>0.37602174488718298</v>
      </c>
      <c r="O432" s="17">
        <v>0.36813356321743901</v>
      </c>
      <c r="P432" s="17">
        <v>0.33264969143960299</v>
      </c>
      <c r="Q432" s="17">
        <v>0.33071585673846299</v>
      </c>
      <c r="R432" s="17"/>
      <c r="S432" s="17">
        <v>0.27031454709307001</v>
      </c>
      <c r="T432" s="17">
        <v>0.376734632755925</v>
      </c>
      <c r="U432" s="17">
        <v>0.36507700251548703</v>
      </c>
      <c r="V432" s="17">
        <v>0.41127376727579501</v>
      </c>
      <c r="W432" s="17">
        <v>0.34220340626741702</v>
      </c>
      <c r="X432" s="17">
        <v>0.34651054521220198</v>
      </c>
      <c r="Y432" s="17">
        <v>0.34644142038936898</v>
      </c>
      <c r="Z432" s="17">
        <v>0.37138173656916801</v>
      </c>
      <c r="AA432" s="17">
        <v>0.31111110182421098</v>
      </c>
      <c r="AB432" s="17">
        <v>0.44135624534389201</v>
      </c>
      <c r="AC432" s="17">
        <v>0.34534619315803899</v>
      </c>
      <c r="AD432" s="17">
        <v>0.39831498889549899</v>
      </c>
      <c r="AE432" s="17"/>
      <c r="AF432" s="17">
        <v>0.37543271506747899</v>
      </c>
      <c r="AG432" s="17">
        <v>0.36897300093680102</v>
      </c>
      <c r="AH432" s="17">
        <v>0.24364132377556999</v>
      </c>
      <c r="AI432" s="17"/>
      <c r="AJ432" s="17">
        <v>0.38741848576208998</v>
      </c>
      <c r="AK432" s="17">
        <v>0.324718736069882</v>
      </c>
      <c r="AL432" s="17">
        <v>0.31038834307684898</v>
      </c>
      <c r="AM432" s="17">
        <v>0.45107371596874501</v>
      </c>
      <c r="AN432" s="17">
        <v>0.30129432702745601</v>
      </c>
    </row>
    <row r="433" spans="2:40" x14ac:dyDescent="0.25">
      <c r="B433" t="s">
        <v>275</v>
      </c>
      <c r="C433" s="17">
        <v>0.32928774847412301</v>
      </c>
      <c r="D433" s="17">
        <v>0.318415124183902</v>
      </c>
      <c r="E433" s="17">
        <v>0.339535852099211</v>
      </c>
      <c r="F433" s="17"/>
      <c r="G433" s="17">
        <v>0.25679267983654003</v>
      </c>
      <c r="H433" s="17">
        <v>0.29977675088692601</v>
      </c>
      <c r="I433" s="17">
        <v>0.31593706981881098</v>
      </c>
      <c r="J433" s="17">
        <v>0.34153603895380402</v>
      </c>
      <c r="K433" s="17">
        <v>0.34215086627873698</v>
      </c>
      <c r="L433" s="17">
        <v>0.39390854321176599</v>
      </c>
      <c r="M433" s="17"/>
      <c r="N433" s="17">
        <v>0.32284943741507699</v>
      </c>
      <c r="O433" s="17">
        <v>0.32830856574341699</v>
      </c>
      <c r="P433" s="17">
        <v>0.349984015978276</v>
      </c>
      <c r="Q433" s="17">
        <v>0.31757646479975299</v>
      </c>
      <c r="R433" s="17"/>
      <c r="S433" s="17">
        <v>0.31459798285595603</v>
      </c>
      <c r="T433" s="17">
        <v>0.34498774924051601</v>
      </c>
      <c r="U433" s="17">
        <v>0.36081934346842798</v>
      </c>
      <c r="V433" s="17">
        <v>0.31528369807046802</v>
      </c>
      <c r="W433" s="17">
        <v>0.35223866559623901</v>
      </c>
      <c r="X433" s="17">
        <v>0.260951542271459</v>
      </c>
      <c r="Y433" s="17">
        <v>0.32770812696576901</v>
      </c>
      <c r="Z433" s="17">
        <v>0.21750725694200301</v>
      </c>
      <c r="AA433" s="17">
        <v>0.30439925780312799</v>
      </c>
      <c r="AB433" s="17">
        <v>0.38259885315099101</v>
      </c>
      <c r="AC433" s="17">
        <v>0.348344984397083</v>
      </c>
      <c r="AD433" s="17">
        <v>0.49168327038286802</v>
      </c>
      <c r="AE433" s="17"/>
      <c r="AF433" s="17">
        <v>0.363661994399127</v>
      </c>
      <c r="AG433" s="17">
        <v>0.32323921432021402</v>
      </c>
      <c r="AH433" s="17">
        <v>0.28533426794915701</v>
      </c>
      <c r="AI433" s="17"/>
      <c r="AJ433" s="17">
        <v>0.35636591699477899</v>
      </c>
      <c r="AK433" s="17">
        <v>0.30410018300365899</v>
      </c>
      <c r="AL433" s="17">
        <v>0.35848552240626302</v>
      </c>
      <c r="AM433" s="17">
        <v>0.26781655579595498</v>
      </c>
      <c r="AN433" s="17">
        <v>0.28829297564033801</v>
      </c>
    </row>
    <row r="434" spans="2:40" x14ac:dyDescent="0.25">
      <c r="B434" t="s">
        <v>276</v>
      </c>
      <c r="C434" s="17">
        <v>0.241818977481288</v>
      </c>
      <c r="D434" s="17">
        <v>0.221454339723959</v>
      </c>
      <c r="E434" s="17">
        <v>0.26192414024682997</v>
      </c>
      <c r="F434" s="17"/>
      <c r="G434" s="17">
        <v>0.31344136586660198</v>
      </c>
      <c r="H434" s="17">
        <v>0.29149919509607197</v>
      </c>
      <c r="I434" s="17">
        <v>0.27053247160516503</v>
      </c>
      <c r="J434" s="17">
        <v>0.195451655379246</v>
      </c>
      <c r="K434" s="17">
        <v>0.200420852951012</v>
      </c>
      <c r="L434" s="17">
        <v>0.19586905525616299</v>
      </c>
      <c r="M434" s="17"/>
      <c r="N434" s="17">
        <v>0.231762099013338</v>
      </c>
      <c r="O434" s="17">
        <v>0.23729689080456801</v>
      </c>
      <c r="P434" s="17">
        <v>0.279294545609651</v>
      </c>
      <c r="Q434" s="17">
        <v>0.22564688608578201</v>
      </c>
      <c r="R434" s="17"/>
      <c r="S434" s="17">
        <v>0.194979472646924</v>
      </c>
      <c r="T434" s="17">
        <v>0.21271837758839601</v>
      </c>
      <c r="U434" s="17">
        <v>0.26658734306727799</v>
      </c>
      <c r="V434" s="17">
        <v>0.26501350878651397</v>
      </c>
      <c r="W434" s="17">
        <v>0.28520375152174599</v>
      </c>
      <c r="X434" s="17">
        <v>0.28614726654403</v>
      </c>
      <c r="Y434" s="17">
        <v>0.26983968376481698</v>
      </c>
      <c r="Z434" s="17">
        <v>0.29175782168258602</v>
      </c>
      <c r="AA434" s="17">
        <v>0.24349141159541801</v>
      </c>
      <c r="AB434" s="17">
        <v>0.22944645484055201</v>
      </c>
      <c r="AC434" s="17">
        <v>0.19942577011461701</v>
      </c>
      <c r="AD434" s="17">
        <v>0.177481780546558</v>
      </c>
      <c r="AE434" s="17"/>
      <c r="AF434" s="17">
        <v>0.25203124065385202</v>
      </c>
      <c r="AG434" s="17">
        <v>0.226813341529713</v>
      </c>
      <c r="AH434" s="17">
        <v>0.244351413877989</v>
      </c>
      <c r="AI434" s="17"/>
      <c r="AJ434" s="17">
        <v>0.23563265367053199</v>
      </c>
      <c r="AK434" s="17">
        <v>0.27461689322746702</v>
      </c>
      <c r="AL434" s="17">
        <v>0.20335357967401799</v>
      </c>
      <c r="AM434" s="17">
        <v>0.106510814008362</v>
      </c>
      <c r="AN434" s="17">
        <v>0.240149692022539</v>
      </c>
    </row>
    <row r="435" spans="2:40" x14ac:dyDescent="0.25">
      <c r="B435" t="s">
        <v>277</v>
      </c>
      <c r="C435" s="17">
        <v>0.159295777567351</v>
      </c>
      <c r="D435" s="17">
        <v>0.14938972273751699</v>
      </c>
      <c r="E435" s="17">
        <v>0.16683196613482301</v>
      </c>
      <c r="F435" s="17"/>
      <c r="G435" s="17">
        <v>0.26075253252602099</v>
      </c>
      <c r="H435" s="17">
        <v>0.17035451706711299</v>
      </c>
      <c r="I435" s="17">
        <v>0.14323239721534001</v>
      </c>
      <c r="J435" s="17">
        <v>0.15333609928341899</v>
      </c>
      <c r="K435" s="17">
        <v>0.11128709798162099</v>
      </c>
      <c r="L435" s="17">
        <v>0.13293097485996699</v>
      </c>
      <c r="M435" s="17"/>
      <c r="N435" s="17">
        <v>0.160173678193897</v>
      </c>
      <c r="O435" s="17">
        <v>0.12528469683757901</v>
      </c>
      <c r="P435" s="17">
        <v>0.174359321507951</v>
      </c>
      <c r="Q435" s="17">
        <v>0.18048243254420099</v>
      </c>
      <c r="R435" s="17"/>
      <c r="S435" s="17">
        <v>0.182190407136095</v>
      </c>
      <c r="T435" s="17">
        <v>0.12247824321477099</v>
      </c>
      <c r="U435" s="17">
        <v>0.15318680222068901</v>
      </c>
      <c r="V435" s="17">
        <v>0.13059703402238501</v>
      </c>
      <c r="W435" s="17">
        <v>0.21347650730468101</v>
      </c>
      <c r="X435" s="17">
        <v>0.20122542127867901</v>
      </c>
      <c r="Y435" s="17">
        <v>0.125267280065297</v>
      </c>
      <c r="Z435" s="17">
        <v>0.175593457993588</v>
      </c>
      <c r="AA435" s="17">
        <v>0.170076251395756</v>
      </c>
      <c r="AB435" s="17">
        <v>0.15788797324783699</v>
      </c>
      <c r="AC435" s="17">
        <v>0.110118544227153</v>
      </c>
      <c r="AD435" s="17">
        <v>0.17856023737264401</v>
      </c>
      <c r="AE435" s="17"/>
      <c r="AF435" s="17">
        <v>0.133169608458137</v>
      </c>
      <c r="AG435" s="17">
        <v>0.16059640081635099</v>
      </c>
      <c r="AH435" s="17">
        <v>0.175562560126131</v>
      </c>
      <c r="AI435" s="17"/>
      <c r="AJ435" s="17">
        <v>0.12135059588800499</v>
      </c>
      <c r="AK435" s="17">
        <v>0.17420725334540599</v>
      </c>
      <c r="AL435" s="17">
        <v>0.17672960696461601</v>
      </c>
      <c r="AM435" s="17">
        <v>0.143249903986956</v>
      </c>
      <c r="AN435" s="17">
        <v>0.19878999054910801</v>
      </c>
    </row>
    <row r="436" spans="2:40" x14ac:dyDescent="0.25">
      <c r="B436" t="s">
        <v>278</v>
      </c>
      <c r="C436" s="17">
        <v>0.116452229041246</v>
      </c>
      <c r="D436" s="17">
        <v>0.13256832315169501</v>
      </c>
      <c r="E436" s="17">
        <v>9.8399775602400194E-2</v>
      </c>
      <c r="F436" s="17"/>
      <c r="G436" s="17">
        <v>0.150669394820165</v>
      </c>
      <c r="H436" s="17">
        <v>0.14055257410577501</v>
      </c>
      <c r="I436" s="17">
        <v>0.14382818939336101</v>
      </c>
      <c r="J436" s="17">
        <v>0.130492814438574</v>
      </c>
      <c r="K436" s="17">
        <v>7.4120490022393196E-2</v>
      </c>
      <c r="L436" s="17">
        <v>6.8701266226041599E-2</v>
      </c>
      <c r="M436" s="17"/>
      <c r="N436" s="17">
        <v>9.6163441139219694E-2</v>
      </c>
      <c r="O436" s="17">
        <v>9.5520335644691701E-2</v>
      </c>
      <c r="P436" s="17">
        <v>0.14055249128577901</v>
      </c>
      <c r="Q436" s="17">
        <v>0.13867908496230699</v>
      </c>
      <c r="R436" s="17"/>
      <c r="S436" s="17">
        <v>0.155343465596784</v>
      </c>
      <c r="T436" s="17">
        <v>9.5074133447399803E-2</v>
      </c>
      <c r="U436" s="17">
        <v>0.11795010508197</v>
      </c>
      <c r="V436" s="17">
        <v>0.13281027234509701</v>
      </c>
      <c r="W436" s="17">
        <v>0.113091146791547</v>
      </c>
      <c r="X436" s="17">
        <v>8.1141926343681697E-2</v>
      </c>
      <c r="Y436" s="17">
        <v>0.15637830654038901</v>
      </c>
      <c r="Z436" s="17">
        <v>0.154207782833435</v>
      </c>
      <c r="AA436" s="17">
        <v>8.74876723268386E-2</v>
      </c>
      <c r="AB436" s="17">
        <v>8.06863397121272E-2</v>
      </c>
      <c r="AC436" s="17">
        <v>0.10607245170855301</v>
      </c>
      <c r="AD436" s="17">
        <v>0.16270449293636299</v>
      </c>
      <c r="AE436" s="17"/>
      <c r="AF436" s="17">
        <v>0.130571621403612</v>
      </c>
      <c r="AG436" s="17">
        <v>0.10471933340001099</v>
      </c>
      <c r="AH436" s="17">
        <v>9.2691047219963102E-2</v>
      </c>
      <c r="AI436" s="17"/>
      <c r="AJ436" s="17">
        <v>0.10974284358973101</v>
      </c>
      <c r="AK436" s="17">
        <v>0.13578182120678201</v>
      </c>
      <c r="AL436" s="17">
        <v>9.4488629897789306E-2</v>
      </c>
      <c r="AM436" s="17">
        <v>8.5943019073701998E-2</v>
      </c>
      <c r="AN436" s="17">
        <v>7.2201303949663398E-2</v>
      </c>
    </row>
    <row r="437" spans="2:40" x14ac:dyDescent="0.25">
      <c r="B437" t="s">
        <v>279</v>
      </c>
      <c r="C437" s="17">
        <v>0.115476288023885</v>
      </c>
      <c r="D437" s="17">
        <v>0.12803122441067399</v>
      </c>
      <c r="E437" s="17">
        <v>0.103777542983146</v>
      </c>
      <c r="F437" s="17"/>
      <c r="G437" s="17">
        <v>0.231113939329358</v>
      </c>
      <c r="H437" s="17">
        <v>0.15953320851005701</v>
      </c>
      <c r="I437" s="17">
        <v>0.13536071249812101</v>
      </c>
      <c r="J437" s="17">
        <v>8.7537762579014106E-2</v>
      </c>
      <c r="K437" s="17">
        <v>7.7945903910428202E-2</v>
      </c>
      <c r="L437" s="17">
        <v>3.4318093742011599E-2</v>
      </c>
      <c r="M437" s="17"/>
      <c r="N437" s="17">
        <v>0.13152681284197901</v>
      </c>
      <c r="O437" s="17">
        <v>9.8922794940929898E-2</v>
      </c>
      <c r="P437" s="17">
        <v>0.109423213884159</v>
      </c>
      <c r="Q437" s="17">
        <v>0.120387220965628</v>
      </c>
      <c r="R437" s="17"/>
      <c r="S437" s="17">
        <v>0.16629895843326201</v>
      </c>
      <c r="T437" s="17">
        <v>0.14840831269514801</v>
      </c>
      <c r="U437" s="17">
        <v>7.2132862201458994E-2</v>
      </c>
      <c r="V437" s="17">
        <v>9.3060991031330795E-2</v>
      </c>
      <c r="W437" s="17">
        <v>0.113934118432198</v>
      </c>
      <c r="X437" s="17">
        <v>0.13433581086991001</v>
      </c>
      <c r="Y437" s="17">
        <v>0.111917136458903</v>
      </c>
      <c r="Z437" s="17">
        <v>5.9208966788245797E-2</v>
      </c>
      <c r="AA437" s="17">
        <v>8.3731392387258796E-2</v>
      </c>
      <c r="AB437" s="17">
        <v>8.0056343804952093E-2</v>
      </c>
      <c r="AC437" s="17">
        <v>0.168335886854341</v>
      </c>
      <c r="AD437" s="17">
        <v>8.2948363448834703E-2</v>
      </c>
      <c r="AE437" s="17"/>
      <c r="AF437" s="17">
        <v>8.1853750516371601E-2</v>
      </c>
      <c r="AG437" s="17">
        <v>0.129853116638454</v>
      </c>
      <c r="AH437" s="17">
        <v>0.127543852534936</v>
      </c>
      <c r="AI437" s="17"/>
      <c r="AJ437" s="17">
        <v>9.5583366453428895E-2</v>
      </c>
      <c r="AK437" s="17">
        <v>0.130030089051482</v>
      </c>
      <c r="AL437" s="17">
        <v>0.124263334312973</v>
      </c>
      <c r="AM437" s="17">
        <v>7.7711842438566006E-2</v>
      </c>
      <c r="AN437" s="17">
        <v>9.8951671989945603E-2</v>
      </c>
    </row>
    <row r="438" spans="2:40" x14ac:dyDescent="0.25">
      <c r="B438" t="s">
        <v>280</v>
      </c>
      <c r="C438" s="17">
        <v>8.2529101044465494E-2</v>
      </c>
      <c r="D438" s="17">
        <v>9.1741743319666905E-2</v>
      </c>
      <c r="E438" s="17">
        <v>7.3933857395754504E-2</v>
      </c>
      <c r="F438" s="17"/>
      <c r="G438" s="17">
        <v>9.8781712572274E-2</v>
      </c>
      <c r="H438" s="17">
        <v>0.108002902333384</v>
      </c>
      <c r="I438" s="17">
        <v>9.2903827918122198E-2</v>
      </c>
      <c r="J438" s="17">
        <v>6.5342828068596495E-2</v>
      </c>
      <c r="K438" s="17">
        <v>8.0248741759544301E-2</v>
      </c>
      <c r="L438" s="17">
        <v>5.80353339944705E-2</v>
      </c>
      <c r="M438" s="17"/>
      <c r="N438" s="17">
        <v>8.7148067853353606E-2</v>
      </c>
      <c r="O438" s="17">
        <v>6.3700568926667298E-2</v>
      </c>
      <c r="P438" s="17">
        <v>9.7246590573385E-2</v>
      </c>
      <c r="Q438" s="17">
        <v>8.5314150874788594E-2</v>
      </c>
      <c r="R438" s="17"/>
      <c r="S438" s="17">
        <v>8.6879884125512299E-2</v>
      </c>
      <c r="T438" s="17">
        <v>8.43366196139642E-2</v>
      </c>
      <c r="U438" s="17">
        <v>6.5529998494428907E-2</v>
      </c>
      <c r="V438" s="17">
        <v>5.1697698334919003E-2</v>
      </c>
      <c r="W438" s="17">
        <v>9.18537871591492E-2</v>
      </c>
      <c r="X438" s="17">
        <v>0.10128561571649899</v>
      </c>
      <c r="Y438" s="17">
        <v>9.1184579638997204E-2</v>
      </c>
      <c r="Z438" s="17">
        <v>9.2934179356507204E-2</v>
      </c>
      <c r="AA438" s="17">
        <v>9.3200595007040199E-2</v>
      </c>
      <c r="AB438" s="17">
        <v>5.5537918004904499E-2</v>
      </c>
      <c r="AC438" s="17">
        <v>0.12817128796372801</v>
      </c>
      <c r="AD438" s="17">
        <v>4.2478564600890299E-2</v>
      </c>
      <c r="AE438" s="17"/>
      <c r="AF438" s="17">
        <v>8.6873053156712093E-2</v>
      </c>
      <c r="AG438" s="17">
        <v>9.3269841404454795E-2</v>
      </c>
      <c r="AH438" s="17">
        <v>6.3958735426903099E-2</v>
      </c>
      <c r="AI438" s="17"/>
      <c r="AJ438" s="17">
        <v>7.7782659712132496E-2</v>
      </c>
      <c r="AK438" s="17">
        <v>0.109288143909839</v>
      </c>
      <c r="AL438" s="17">
        <v>0.10928928652023399</v>
      </c>
      <c r="AM438" s="17">
        <v>5.4790614363922997E-2</v>
      </c>
      <c r="AN438" s="17">
        <v>2.4271954847504201E-2</v>
      </c>
    </row>
    <row r="439" spans="2:40" x14ac:dyDescent="0.25">
      <c r="B439" t="s">
        <v>281</v>
      </c>
      <c r="C439" s="17">
        <v>6.5036693823594602E-2</v>
      </c>
      <c r="D439" s="17">
        <v>7.4142689875697596E-2</v>
      </c>
      <c r="E439" s="17">
        <v>5.6459510032477699E-2</v>
      </c>
      <c r="F439" s="17"/>
      <c r="G439" s="17">
        <v>9.3581073764185105E-2</v>
      </c>
      <c r="H439" s="17">
        <v>0.112563325577648</v>
      </c>
      <c r="I439" s="17">
        <v>0.101790927122521</v>
      </c>
      <c r="J439" s="17">
        <v>4.2628683237118999E-2</v>
      </c>
      <c r="K439" s="17">
        <v>2.8128041839721799E-2</v>
      </c>
      <c r="L439" s="17">
        <v>2.04275940548212E-2</v>
      </c>
      <c r="M439" s="17"/>
      <c r="N439" s="17">
        <v>5.59680462381313E-2</v>
      </c>
      <c r="O439" s="17">
        <v>7.0145443880711797E-2</v>
      </c>
      <c r="P439" s="17">
        <v>7.5615233252144295E-2</v>
      </c>
      <c r="Q439" s="17">
        <v>6.1121555442623002E-2</v>
      </c>
      <c r="R439" s="17"/>
      <c r="S439" s="17">
        <v>0.12314417495504899</v>
      </c>
      <c r="T439" s="17">
        <v>5.57952393037804E-2</v>
      </c>
      <c r="U439" s="17">
        <v>4.1759525011773997E-2</v>
      </c>
      <c r="V439" s="17">
        <v>5.8619928369090503E-2</v>
      </c>
      <c r="W439" s="17">
        <v>6.8186879701456302E-2</v>
      </c>
      <c r="X439" s="17">
        <v>6.2936512066133904E-2</v>
      </c>
      <c r="Y439" s="17">
        <v>6.2768778721539506E-2</v>
      </c>
      <c r="Z439" s="17">
        <v>4.8346511802691103E-2</v>
      </c>
      <c r="AA439" s="17">
        <v>4.9444392546876097E-2</v>
      </c>
      <c r="AB439" s="17">
        <v>5.6226335640488803E-2</v>
      </c>
      <c r="AC439" s="17">
        <v>5.2300143472904501E-2</v>
      </c>
      <c r="AD439" s="17">
        <v>4.69495647714099E-2</v>
      </c>
      <c r="AE439" s="17"/>
      <c r="AF439" s="17">
        <v>5.2927762607536802E-2</v>
      </c>
      <c r="AG439" s="17">
        <v>7.0358799140872993E-2</v>
      </c>
      <c r="AH439" s="17">
        <v>7.5550001161101804E-2</v>
      </c>
      <c r="AI439" s="17"/>
      <c r="AJ439" s="17">
        <v>5.62384455123702E-2</v>
      </c>
      <c r="AK439" s="17">
        <v>0.10001641105291501</v>
      </c>
      <c r="AL439" s="17">
        <v>2.5760040723237801E-2</v>
      </c>
      <c r="AM439" s="17">
        <v>5.3815831596158298E-2</v>
      </c>
      <c r="AN439" s="17">
        <v>5.1796335582342597E-2</v>
      </c>
    </row>
    <row r="440" spans="2:40" x14ac:dyDescent="0.25">
      <c r="B440" t="s">
        <v>282</v>
      </c>
      <c r="C440" s="17">
        <v>2.7305552419938199E-2</v>
      </c>
      <c r="D440" s="17">
        <v>2.9682371641178401E-2</v>
      </c>
      <c r="E440" s="17">
        <v>2.5117633267905198E-2</v>
      </c>
      <c r="F440" s="17"/>
      <c r="G440" s="17">
        <v>5.5732360076517398E-2</v>
      </c>
      <c r="H440" s="17">
        <v>5.7974589756085299E-2</v>
      </c>
      <c r="I440" s="17">
        <v>4.3398582752632003E-2</v>
      </c>
      <c r="J440" s="17">
        <v>2.5991968127920201E-3</v>
      </c>
      <c r="K440" s="17">
        <v>7.2186175521426E-3</v>
      </c>
      <c r="L440" s="17">
        <v>3.9203393435860096E-3</v>
      </c>
      <c r="M440" s="17"/>
      <c r="N440" s="17">
        <v>3.4951487163762701E-2</v>
      </c>
      <c r="O440" s="17">
        <v>2.4451629529178301E-2</v>
      </c>
      <c r="P440" s="17">
        <v>3.5021322407488301E-2</v>
      </c>
      <c r="Q440" s="17">
        <v>1.5630109057601E-2</v>
      </c>
      <c r="R440" s="17"/>
      <c r="S440" s="17">
        <v>4.3082191544328199E-2</v>
      </c>
      <c r="T440" s="17">
        <v>7.4539883720325601E-3</v>
      </c>
      <c r="U440" s="17">
        <v>1.22630414599573E-2</v>
      </c>
      <c r="V440" s="17">
        <v>2.66429365172463E-2</v>
      </c>
      <c r="W440" s="17">
        <v>1.4068033952215901E-2</v>
      </c>
      <c r="X440" s="17">
        <v>4.9886559613359402E-2</v>
      </c>
      <c r="Y440" s="17">
        <v>1.8764778105956299E-2</v>
      </c>
      <c r="Z440" s="17">
        <v>4.7408691046695497E-2</v>
      </c>
      <c r="AA440" s="17">
        <v>2.9742596794770201E-2</v>
      </c>
      <c r="AB440" s="17">
        <v>2.3650860277523E-2</v>
      </c>
      <c r="AC440" s="17">
        <v>4.2067926628560001E-2</v>
      </c>
      <c r="AD440" s="17">
        <v>1.8563647601380299E-2</v>
      </c>
      <c r="AE440" s="17"/>
      <c r="AF440" s="17">
        <v>2.2189611279506499E-2</v>
      </c>
      <c r="AG440" s="17">
        <v>3.02209213388995E-2</v>
      </c>
      <c r="AH440" s="17">
        <v>4.6406366863468697E-2</v>
      </c>
      <c r="AI440" s="17"/>
      <c r="AJ440" s="17">
        <v>3.2701576188273802E-2</v>
      </c>
      <c r="AK440" s="17">
        <v>3.0896624425530199E-2</v>
      </c>
      <c r="AL440" s="17">
        <v>1.32979032728267E-2</v>
      </c>
      <c r="AM440" s="17">
        <v>5.30309475707147E-2</v>
      </c>
      <c r="AN440" s="17">
        <v>2.48830655962783E-2</v>
      </c>
    </row>
    <row r="441" spans="2:40" x14ac:dyDescent="0.25">
      <c r="B441" t="s">
        <v>227</v>
      </c>
      <c r="C441" s="17">
        <v>2.05092579238897E-2</v>
      </c>
      <c r="D441" s="17">
        <v>2.73929221945729E-2</v>
      </c>
      <c r="E441" s="17">
        <v>1.3884231717090301E-2</v>
      </c>
      <c r="F441" s="17"/>
      <c r="G441" s="17">
        <v>1.0514207463044401E-2</v>
      </c>
      <c r="H441" s="17">
        <v>2.4874291055890799E-2</v>
      </c>
      <c r="I441" s="17">
        <v>3.5537729989961998E-2</v>
      </c>
      <c r="J441" s="17">
        <v>1.91358171198628E-2</v>
      </c>
      <c r="K441" s="17">
        <v>2.91680139059525E-2</v>
      </c>
      <c r="L441" s="17">
        <v>6.6433719611902102E-3</v>
      </c>
      <c r="M441" s="17"/>
      <c r="N441" s="17">
        <v>2.2482106818711899E-2</v>
      </c>
      <c r="O441" s="17">
        <v>1.55880400691936E-2</v>
      </c>
      <c r="P441" s="17">
        <v>1.5092479459000999E-2</v>
      </c>
      <c r="Q441" s="17">
        <v>2.85351689969594E-2</v>
      </c>
      <c r="R441" s="17"/>
      <c r="S441" s="17">
        <v>1.32409295684095E-2</v>
      </c>
      <c r="T441" s="17">
        <v>2.6927752188641799E-2</v>
      </c>
      <c r="U441" s="17">
        <v>7.2228199862978404E-3</v>
      </c>
      <c r="V441" s="17">
        <v>1.8919110862825099E-2</v>
      </c>
      <c r="W441" s="17">
        <v>1.79998344447235E-2</v>
      </c>
      <c r="X441" s="17">
        <v>5.2449916510521498E-3</v>
      </c>
      <c r="Y441" s="17">
        <v>2.6766319925538101E-2</v>
      </c>
      <c r="Z441" s="17">
        <v>2.4284525439875099E-2</v>
      </c>
      <c r="AA441" s="17">
        <v>3.0914840389929699E-2</v>
      </c>
      <c r="AB441" s="17">
        <v>3.2507617767844901E-2</v>
      </c>
      <c r="AC441" s="17">
        <v>3.3967011295636299E-2</v>
      </c>
      <c r="AD441" s="17">
        <v>0</v>
      </c>
      <c r="AE441" s="17"/>
      <c r="AF441" s="17">
        <v>2.2007666954425999E-2</v>
      </c>
      <c r="AG441" s="17">
        <v>1.3863128503059E-2</v>
      </c>
      <c r="AH441" s="17">
        <v>5.42261498074052E-2</v>
      </c>
      <c r="AI441" s="17"/>
      <c r="AJ441" s="17">
        <v>2.657119161786E-2</v>
      </c>
      <c r="AK441" s="17">
        <v>8.0389072609210206E-3</v>
      </c>
      <c r="AL441" s="17">
        <v>1.89707436349725E-2</v>
      </c>
      <c r="AM441" s="17">
        <v>2.97846334539827E-2</v>
      </c>
      <c r="AN441" s="17">
        <v>5.8960591804079303E-2</v>
      </c>
    </row>
    <row r="442" spans="2:40" x14ac:dyDescent="0.25">
      <c r="B442" t="s">
        <v>122</v>
      </c>
      <c r="C442" s="17">
        <v>5.4597462414421503E-2</v>
      </c>
      <c r="D442" s="17">
        <v>5.3308096743288798E-2</v>
      </c>
      <c r="E442" s="17">
        <v>5.6126175333841601E-2</v>
      </c>
      <c r="F442" s="17"/>
      <c r="G442" s="17">
        <v>4.3055309409603899E-2</v>
      </c>
      <c r="H442" s="17">
        <v>4.7090800687687603E-2</v>
      </c>
      <c r="I442" s="17">
        <v>6.3569707510243795E-2</v>
      </c>
      <c r="J442" s="17">
        <v>7.6138927869977502E-2</v>
      </c>
      <c r="K442" s="17">
        <v>6.2360466227713102E-2</v>
      </c>
      <c r="L442" s="17">
        <v>3.8278130061248E-2</v>
      </c>
      <c r="M442" s="17"/>
      <c r="N442" s="17">
        <v>4.06063718190708E-2</v>
      </c>
      <c r="O442" s="17">
        <v>7.3092945497292103E-2</v>
      </c>
      <c r="P442" s="17">
        <v>4.4319006818244702E-2</v>
      </c>
      <c r="Q442" s="17">
        <v>6.0270798033393601E-2</v>
      </c>
      <c r="R442" s="17"/>
      <c r="S442" s="17">
        <v>6.4560738220983294E-2</v>
      </c>
      <c r="T442" s="17">
        <v>5.1077461044259802E-2</v>
      </c>
      <c r="U442" s="17">
        <v>5.4717204625472297E-2</v>
      </c>
      <c r="V442" s="17">
        <v>3.8748500908360198E-2</v>
      </c>
      <c r="W442" s="17">
        <v>4.2573589847744599E-2</v>
      </c>
      <c r="X442" s="17">
        <v>6.2693763950604997E-2</v>
      </c>
      <c r="Y442" s="17">
        <v>6.7307660041979897E-2</v>
      </c>
      <c r="Z442" s="17">
        <v>5.6648069288020901E-2</v>
      </c>
      <c r="AA442" s="17">
        <v>6.4586290612826794E-2</v>
      </c>
      <c r="AB442" s="17">
        <v>3.9276699543144201E-2</v>
      </c>
      <c r="AC442" s="17">
        <v>6.8135606937641299E-2</v>
      </c>
      <c r="AD442" s="17">
        <v>2.4271059808019701E-2</v>
      </c>
      <c r="AE442" s="17"/>
      <c r="AF442" s="17">
        <v>4.6795119115208998E-2</v>
      </c>
      <c r="AG442" s="17">
        <v>5.1022651716344701E-2</v>
      </c>
      <c r="AH442" s="17">
        <v>8.6495298994873598E-2</v>
      </c>
      <c r="AI442" s="17"/>
      <c r="AJ442" s="17">
        <v>4.20298482611286E-2</v>
      </c>
      <c r="AK442" s="17">
        <v>4.6248782654653001E-2</v>
      </c>
      <c r="AL442" s="17">
        <v>7.7167312958195206E-2</v>
      </c>
      <c r="AM442" s="17">
        <v>2.7893362928102301E-2</v>
      </c>
      <c r="AN442" s="17">
        <v>9.3752052486897497E-2</v>
      </c>
    </row>
    <row r="443" spans="2:40" x14ac:dyDescent="0.25">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row>
    <row r="444" spans="2:40" x14ac:dyDescent="0.25">
      <c r="B444" s="6" t="s">
        <v>288</v>
      </c>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row>
    <row r="445" spans="2:40" x14ac:dyDescent="0.25">
      <c r="B445" s="24" t="s">
        <v>66</v>
      </c>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row>
    <row r="446" spans="2:40" x14ac:dyDescent="0.25">
      <c r="B446" t="s">
        <v>284</v>
      </c>
      <c r="C446" s="17">
        <v>0.49097953936874</v>
      </c>
      <c r="D446" s="17">
        <v>0.48895985291242</v>
      </c>
      <c r="E446" s="17">
        <v>0.49228253412370399</v>
      </c>
      <c r="F446" s="17"/>
      <c r="G446" s="17">
        <v>0.42484279360690802</v>
      </c>
      <c r="H446" s="17">
        <v>0.36199651859772403</v>
      </c>
      <c r="I446" s="17">
        <v>0.40439527106624801</v>
      </c>
      <c r="J446" s="17">
        <v>0.526625014634585</v>
      </c>
      <c r="K446" s="17">
        <v>0.60508146699278997</v>
      </c>
      <c r="L446" s="17">
        <v>0.60490266292730499</v>
      </c>
      <c r="M446" s="17"/>
      <c r="N446" s="17">
        <v>0.51558729845045503</v>
      </c>
      <c r="O446" s="17">
        <v>0.506922960781795</v>
      </c>
      <c r="P446" s="17">
        <v>0.45939476626527997</v>
      </c>
      <c r="Q446" s="17">
        <v>0.47261516571833401</v>
      </c>
      <c r="R446" s="17"/>
      <c r="S446" s="17">
        <v>0.388184701850116</v>
      </c>
      <c r="T446" s="17">
        <v>0.47343235835422598</v>
      </c>
      <c r="U446" s="17">
        <v>0.54844698921282398</v>
      </c>
      <c r="V446" s="17">
        <v>0.531183357064271</v>
      </c>
      <c r="W446" s="17">
        <v>0.50826285132975602</v>
      </c>
      <c r="X446" s="17">
        <v>0.50009067195402301</v>
      </c>
      <c r="Y446" s="17">
        <v>0.48278877847782098</v>
      </c>
      <c r="Z446" s="17">
        <v>0.39215649978439399</v>
      </c>
      <c r="AA446" s="17">
        <v>0.53935460015462799</v>
      </c>
      <c r="AB446" s="17">
        <v>0.54810244791241702</v>
      </c>
      <c r="AC446" s="17">
        <v>0.49465167344150701</v>
      </c>
      <c r="AD446" s="17">
        <v>0.503993130652165</v>
      </c>
      <c r="AE446" s="17"/>
      <c r="AF446" s="17">
        <v>0.48910248991430499</v>
      </c>
      <c r="AG446" s="17">
        <v>0.512948722537375</v>
      </c>
      <c r="AH446" s="17">
        <v>0.42033481819214202</v>
      </c>
      <c r="AI446" s="17"/>
      <c r="AJ446" s="17">
        <v>0.48747364830990603</v>
      </c>
      <c r="AK446" s="17">
        <v>0.50845609814001103</v>
      </c>
      <c r="AL446" s="17">
        <v>0.533658501517429</v>
      </c>
      <c r="AM446" s="17">
        <v>0.55059431096375899</v>
      </c>
      <c r="AN446" s="17">
        <v>0.415258279653342</v>
      </c>
    </row>
    <row r="447" spans="2:40" x14ac:dyDescent="0.25">
      <c r="B447" t="s">
        <v>285</v>
      </c>
      <c r="C447" s="17">
        <v>0.144224484190351</v>
      </c>
      <c r="D447" s="17">
        <v>0.15570243827605701</v>
      </c>
      <c r="E447" s="17">
        <v>0.13371963347336899</v>
      </c>
      <c r="F447" s="17"/>
      <c r="G447" s="17">
        <v>0.19529073065559599</v>
      </c>
      <c r="H447" s="17">
        <v>0.18077840589688099</v>
      </c>
      <c r="I447" s="17">
        <v>0.17445965905982999</v>
      </c>
      <c r="J447" s="17">
        <v>0.13566237214819599</v>
      </c>
      <c r="K447" s="17">
        <v>0.101279585325072</v>
      </c>
      <c r="L447" s="17">
        <v>9.16196830796773E-2</v>
      </c>
      <c r="M447" s="17"/>
      <c r="N447" s="17">
        <v>0.138733246503005</v>
      </c>
      <c r="O447" s="17">
        <v>0.12514450819612399</v>
      </c>
      <c r="P447" s="17">
        <v>0.16819263910978</v>
      </c>
      <c r="Q447" s="17">
        <v>0.14684675355093199</v>
      </c>
      <c r="R447" s="17"/>
      <c r="S447" s="17">
        <v>0.19516963767749701</v>
      </c>
      <c r="T447" s="17">
        <v>0.150978978371335</v>
      </c>
      <c r="U447" s="17">
        <v>0.112525747320855</v>
      </c>
      <c r="V447" s="17">
        <v>0.15148189281199501</v>
      </c>
      <c r="W447" s="17">
        <v>0.122265452813921</v>
      </c>
      <c r="X447" s="17">
        <v>0.124296566164525</v>
      </c>
      <c r="Y447" s="17">
        <v>0.12625623319727799</v>
      </c>
      <c r="Z447" s="17">
        <v>0.195469117854389</v>
      </c>
      <c r="AA447" s="17">
        <v>0.106165845560394</v>
      </c>
      <c r="AB447" s="17">
        <v>0.15046662981818501</v>
      </c>
      <c r="AC447" s="17">
        <v>0.148030505964967</v>
      </c>
      <c r="AD447" s="17">
        <v>0.14515384288875599</v>
      </c>
      <c r="AE447" s="17"/>
      <c r="AF447" s="17">
        <v>0.159942820398498</v>
      </c>
      <c r="AG447" s="17">
        <v>0.128590434997225</v>
      </c>
      <c r="AH447" s="17">
        <v>0.12899606034719899</v>
      </c>
      <c r="AI447" s="17"/>
      <c r="AJ447" s="17">
        <v>0.14241507152533001</v>
      </c>
      <c r="AK447" s="17">
        <v>0.161841737959178</v>
      </c>
      <c r="AL447" s="17">
        <v>0.13488330418946701</v>
      </c>
      <c r="AM447" s="17">
        <v>8.1127620256968194E-2</v>
      </c>
      <c r="AN447" s="17">
        <v>0.14118982538501401</v>
      </c>
    </row>
    <row r="448" spans="2:40" x14ac:dyDescent="0.25">
      <c r="B448" t="s">
        <v>286</v>
      </c>
      <c r="C448" s="17">
        <v>0.12967232067543599</v>
      </c>
      <c r="D448" s="17">
        <v>0.14159590652182699</v>
      </c>
      <c r="E448" s="17">
        <v>0.11866037878076199</v>
      </c>
      <c r="F448" s="17"/>
      <c r="G448" s="17">
        <v>0.17505124015210299</v>
      </c>
      <c r="H448" s="17">
        <v>0.187885781781746</v>
      </c>
      <c r="I448" s="17">
        <v>0.18245297923418</v>
      </c>
      <c r="J448" s="17">
        <v>9.7726791568191099E-2</v>
      </c>
      <c r="K448" s="17">
        <v>6.3238786650337594E-2</v>
      </c>
      <c r="L448" s="17">
        <v>7.9713238702219399E-2</v>
      </c>
      <c r="M448" s="17"/>
      <c r="N448" s="17">
        <v>0.13781410602864599</v>
      </c>
      <c r="O448" s="17">
        <v>0.12041081703836901</v>
      </c>
      <c r="P448" s="17">
        <v>0.15418489058160101</v>
      </c>
      <c r="Q448" s="17">
        <v>0.11078427373307501</v>
      </c>
      <c r="R448" s="17"/>
      <c r="S448" s="17">
        <v>0.16589651701243999</v>
      </c>
      <c r="T448" s="17">
        <v>0.13849384288094599</v>
      </c>
      <c r="U448" s="17">
        <v>0.11200146236811601</v>
      </c>
      <c r="V448" s="17">
        <v>0.14012925298054499</v>
      </c>
      <c r="W448" s="17">
        <v>0.15688825927207101</v>
      </c>
      <c r="X448" s="17">
        <v>0.119154724206311</v>
      </c>
      <c r="Y448" s="17">
        <v>0.119422421214639</v>
      </c>
      <c r="Z448" s="17">
        <v>0.20287865817082101</v>
      </c>
      <c r="AA448" s="17">
        <v>0.12470137755621299</v>
      </c>
      <c r="AB448" s="17">
        <v>7.0108416360171899E-2</v>
      </c>
      <c r="AC448" s="17">
        <v>0.10947293717225701</v>
      </c>
      <c r="AD448" s="17">
        <v>6.6459410802352806E-2</v>
      </c>
      <c r="AE448" s="17"/>
      <c r="AF448" s="17">
        <v>0.13046074343306099</v>
      </c>
      <c r="AG448" s="17">
        <v>0.124676314500398</v>
      </c>
      <c r="AH448" s="17">
        <v>0.14956958027054301</v>
      </c>
      <c r="AI448" s="17"/>
      <c r="AJ448" s="17">
        <v>0.14807861471393499</v>
      </c>
      <c r="AK448" s="17">
        <v>0.11792855769150699</v>
      </c>
      <c r="AL448" s="17">
        <v>0.104553218186702</v>
      </c>
      <c r="AM448" s="17">
        <v>8.0426163747347901E-2</v>
      </c>
      <c r="AN448" s="17">
        <v>0.149052120199998</v>
      </c>
    </row>
    <row r="449" spans="2:40" x14ac:dyDescent="0.25">
      <c r="B449" t="s">
        <v>287</v>
      </c>
      <c r="C449" s="17">
        <v>7.2627045844619195E-2</v>
      </c>
      <c r="D449" s="17">
        <v>8.8611242177727298E-2</v>
      </c>
      <c r="E449" s="17">
        <v>5.6382555635786598E-2</v>
      </c>
      <c r="F449" s="17"/>
      <c r="G449" s="17">
        <v>8.4410044771032006E-2</v>
      </c>
      <c r="H449" s="17">
        <v>0.13121430939575299</v>
      </c>
      <c r="I449" s="17">
        <v>9.7567562648580297E-2</v>
      </c>
      <c r="J449" s="17">
        <v>4.6843633762322902E-2</v>
      </c>
      <c r="K449" s="17">
        <v>5.8364466608009501E-2</v>
      </c>
      <c r="L449" s="17">
        <v>2.7336519464524499E-2</v>
      </c>
      <c r="M449" s="17"/>
      <c r="N449" s="17">
        <v>7.3730975983886102E-2</v>
      </c>
      <c r="O449" s="17">
        <v>8.5490542587143004E-2</v>
      </c>
      <c r="P449" s="17">
        <v>6.2668002040429494E-2</v>
      </c>
      <c r="Q449" s="17">
        <v>6.7848598893148399E-2</v>
      </c>
      <c r="R449" s="17"/>
      <c r="S449" s="17">
        <v>7.4973608723530594E-2</v>
      </c>
      <c r="T449" s="17">
        <v>8.9243334193686297E-2</v>
      </c>
      <c r="U449" s="17">
        <v>3.0582212283549799E-2</v>
      </c>
      <c r="V449" s="17">
        <v>4.9699772319178201E-2</v>
      </c>
      <c r="W449" s="17">
        <v>6.8121838765326806E-2</v>
      </c>
      <c r="X449" s="17">
        <v>0.109682419867216</v>
      </c>
      <c r="Y449" s="17">
        <v>9.9569441052483304E-2</v>
      </c>
      <c r="Z449" s="17">
        <v>5.5252193785567102E-2</v>
      </c>
      <c r="AA449" s="17">
        <v>6.6342026824309605E-2</v>
      </c>
      <c r="AB449" s="17">
        <v>6.4132381066160205E-2</v>
      </c>
      <c r="AC449" s="17">
        <v>7.7597376665428999E-2</v>
      </c>
      <c r="AD449" s="17">
        <v>6.1082046021249697E-2</v>
      </c>
      <c r="AE449" s="17"/>
      <c r="AF449" s="17">
        <v>7.1746892783405999E-2</v>
      </c>
      <c r="AG449" s="17">
        <v>8.2635963228568393E-2</v>
      </c>
      <c r="AH449" s="17">
        <v>4.9135754011134403E-2</v>
      </c>
      <c r="AI449" s="17"/>
      <c r="AJ449" s="17">
        <v>6.9711871526027105E-2</v>
      </c>
      <c r="AK449" s="17">
        <v>8.5642596154105605E-2</v>
      </c>
      <c r="AL449" s="17">
        <v>7.7208610913022793E-2</v>
      </c>
      <c r="AM449" s="17">
        <v>0.13289238403233</v>
      </c>
      <c r="AN449" s="17">
        <v>3.4517214539041302E-2</v>
      </c>
    </row>
    <row r="450" spans="2:40" x14ac:dyDescent="0.25">
      <c r="B450" t="s">
        <v>64</v>
      </c>
      <c r="C450" s="17">
        <v>0.16249660992085399</v>
      </c>
      <c r="D450" s="17">
        <v>0.12513056011196899</v>
      </c>
      <c r="E450" s="17">
        <v>0.198954897986378</v>
      </c>
      <c r="F450" s="17"/>
      <c r="G450" s="17">
        <v>0.120405190814361</v>
      </c>
      <c r="H450" s="17">
        <v>0.13812498432789599</v>
      </c>
      <c r="I450" s="17">
        <v>0.14112452799116099</v>
      </c>
      <c r="J450" s="17">
        <v>0.19314218788670501</v>
      </c>
      <c r="K450" s="17">
        <v>0.17203569442379099</v>
      </c>
      <c r="L450" s="17">
        <v>0.19642789582627401</v>
      </c>
      <c r="M450" s="17"/>
      <c r="N450" s="17">
        <v>0.13413437303400699</v>
      </c>
      <c r="O450" s="17">
        <v>0.162031171396569</v>
      </c>
      <c r="P450" s="17">
        <v>0.15555970200291</v>
      </c>
      <c r="Q450" s="17">
        <v>0.20190520810450999</v>
      </c>
      <c r="R450" s="17"/>
      <c r="S450" s="17">
        <v>0.17577553473641599</v>
      </c>
      <c r="T450" s="17">
        <v>0.14785148619980701</v>
      </c>
      <c r="U450" s="17">
        <v>0.19644358881465501</v>
      </c>
      <c r="V450" s="17">
        <v>0.12750572482401001</v>
      </c>
      <c r="W450" s="17">
        <v>0.14446159781892401</v>
      </c>
      <c r="X450" s="17">
        <v>0.146775617807925</v>
      </c>
      <c r="Y450" s="17">
        <v>0.171963126057778</v>
      </c>
      <c r="Z450" s="17">
        <v>0.15424353040482899</v>
      </c>
      <c r="AA450" s="17">
        <v>0.16343614990445601</v>
      </c>
      <c r="AB450" s="17">
        <v>0.167190124843065</v>
      </c>
      <c r="AC450" s="17">
        <v>0.17024750675584099</v>
      </c>
      <c r="AD450" s="17">
        <v>0.22331156963547599</v>
      </c>
      <c r="AE450" s="17"/>
      <c r="AF450" s="17">
        <v>0.14874705347073</v>
      </c>
      <c r="AG450" s="17">
        <v>0.15114856473643401</v>
      </c>
      <c r="AH450" s="17">
        <v>0.25196378717898299</v>
      </c>
      <c r="AI450" s="17"/>
      <c r="AJ450" s="17">
        <v>0.152320793924801</v>
      </c>
      <c r="AK450" s="17">
        <v>0.126131010055198</v>
      </c>
      <c r="AL450" s="17">
        <v>0.14969636519337901</v>
      </c>
      <c r="AM450" s="17">
        <v>0.15495952099959501</v>
      </c>
      <c r="AN450" s="17">
        <v>0.25998256022260502</v>
      </c>
    </row>
    <row r="451" spans="2:40" x14ac:dyDescent="0.25">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row>
    <row r="452" spans="2:40" x14ac:dyDescent="0.25">
      <c r="B452" s="6" t="s">
        <v>294</v>
      </c>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row>
    <row r="453" spans="2:40" x14ac:dyDescent="0.25">
      <c r="B453" s="24" t="s">
        <v>295</v>
      </c>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row>
    <row r="454" spans="2:40" x14ac:dyDescent="0.25">
      <c r="B454" t="s">
        <v>289</v>
      </c>
      <c r="C454" s="17">
        <v>0.62414463842253298</v>
      </c>
      <c r="D454" s="17">
        <v>0.62713290040247704</v>
      </c>
      <c r="E454" s="17">
        <v>0.62114692416110195</v>
      </c>
      <c r="F454" s="17"/>
      <c r="G454" s="17">
        <v>0.55250509871581199</v>
      </c>
      <c r="H454" s="17">
        <v>0.66385579408133499</v>
      </c>
      <c r="I454" s="17">
        <v>0.61393924457966298</v>
      </c>
      <c r="J454" s="17">
        <v>0.63229129036091503</v>
      </c>
      <c r="K454" s="17">
        <v>0.64501004799053996</v>
      </c>
      <c r="L454" s="17">
        <v>0.62779251815382997</v>
      </c>
      <c r="M454" s="17"/>
      <c r="N454" s="17">
        <v>0.61511837102288902</v>
      </c>
      <c r="O454" s="17">
        <v>0.67643981857189694</v>
      </c>
      <c r="P454" s="17">
        <v>0.58922052441338901</v>
      </c>
      <c r="Q454" s="17">
        <v>0.61513182403222799</v>
      </c>
      <c r="R454" s="17"/>
      <c r="S454" s="17">
        <v>0.635561155259457</v>
      </c>
      <c r="T454" s="17">
        <v>0.62822521928560504</v>
      </c>
      <c r="U454" s="17">
        <v>0.594476449394582</v>
      </c>
      <c r="V454" s="17">
        <v>0.59765896651501804</v>
      </c>
      <c r="W454" s="17">
        <v>0.67987680037550202</v>
      </c>
      <c r="X454" s="17">
        <v>0.67830249687076205</v>
      </c>
      <c r="Y454" s="17">
        <v>0.62954386511831295</v>
      </c>
      <c r="Z454" s="17">
        <v>0.69306179049526795</v>
      </c>
      <c r="AA454" s="17">
        <v>0.62129445782215398</v>
      </c>
      <c r="AB454" s="17">
        <v>0.58159636818617999</v>
      </c>
      <c r="AC454" s="17">
        <v>0.67810085166086298</v>
      </c>
      <c r="AD454" s="17">
        <v>0.43955107986860897</v>
      </c>
      <c r="AE454" s="17"/>
      <c r="AF454" s="17">
        <v>0.58339029733134895</v>
      </c>
      <c r="AG454" s="17">
        <v>0.66351667119607105</v>
      </c>
      <c r="AH454" s="17">
        <v>0.62583986635166999</v>
      </c>
      <c r="AI454" s="17"/>
      <c r="AJ454" s="17">
        <v>0.60976117876955405</v>
      </c>
      <c r="AK454" s="17">
        <v>0.65456541387949896</v>
      </c>
      <c r="AL454" s="17">
        <v>0.62035869326381898</v>
      </c>
      <c r="AM454" s="17">
        <v>0.62045971149160895</v>
      </c>
      <c r="AN454" s="17">
        <v>0.56454736918081805</v>
      </c>
    </row>
    <row r="455" spans="2:40" x14ac:dyDescent="0.25">
      <c r="B455" t="s">
        <v>290</v>
      </c>
      <c r="C455" s="17">
        <v>0.48990106342435902</v>
      </c>
      <c r="D455" s="17">
        <v>0.49648876566441202</v>
      </c>
      <c r="E455" s="17">
        <v>0.480727332833224</v>
      </c>
      <c r="F455" s="17"/>
      <c r="G455" s="17">
        <v>0.44239783657827397</v>
      </c>
      <c r="H455" s="17">
        <v>0.43425395894544899</v>
      </c>
      <c r="I455" s="17">
        <v>0.45299485078042701</v>
      </c>
      <c r="J455" s="17">
        <v>0.49994623865001298</v>
      </c>
      <c r="K455" s="17">
        <v>0.54902719622783303</v>
      </c>
      <c r="L455" s="17">
        <v>0.53030586022584403</v>
      </c>
      <c r="M455" s="17"/>
      <c r="N455" s="17">
        <v>0.53482355959437999</v>
      </c>
      <c r="O455" s="17">
        <v>0.44605778294714099</v>
      </c>
      <c r="P455" s="17">
        <v>0.49894644490180701</v>
      </c>
      <c r="Q455" s="17">
        <v>0.48330734815680498</v>
      </c>
      <c r="R455" s="17"/>
      <c r="S455" s="17">
        <v>0.49839235512373498</v>
      </c>
      <c r="T455" s="17">
        <v>0.431930766957837</v>
      </c>
      <c r="U455" s="17">
        <v>0.43367755820464199</v>
      </c>
      <c r="V455" s="17">
        <v>0.443357453249694</v>
      </c>
      <c r="W455" s="17">
        <v>0.51411924154688504</v>
      </c>
      <c r="X455" s="17">
        <v>0.50270314582358999</v>
      </c>
      <c r="Y455" s="17">
        <v>0.51931449143147002</v>
      </c>
      <c r="Z455" s="17">
        <v>0.41849724750169098</v>
      </c>
      <c r="AA455" s="17">
        <v>0.48995431613676299</v>
      </c>
      <c r="AB455" s="17">
        <v>0.60889644236259899</v>
      </c>
      <c r="AC455" s="17">
        <v>0.55564490335078198</v>
      </c>
      <c r="AD455" s="17">
        <v>0.46775301439874001</v>
      </c>
      <c r="AE455" s="17"/>
      <c r="AF455" s="17">
        <v>0.46174480677070501</v>
      </c>
      <c r="AG455" s="17">
        <v>0.52400622043758305</v>
      </c>
      <c r="AH455" s="17">
        <v>0.45946656074830999</v>
      </c>
      <c r="AI455" s="17"/>
      <c r="AJ455" s="17">
        <v>0.45467736461010699</v>
      </c>
      <c r="AK455" s="17">
        <v>0.50224947479001902</v>
      </c>
      <c r="AL455" s="17">
        <v>0.47367731145511199</v>
      </c>
      <c r="AM455" s="17">
        <v>0.64142624130316395</v>
      </c>
      <c r="AN455" s="17">
        <v>0.45338169255143801</v>
      </c>
    </row>
    <row r="456" spans="2:40" x14ac:dyDescent="0.25">
      <c r="B456" t="s">
        <v>291</v>
      </c>
      <c r="C456" s="17">
        <v>0.37565065128268599</v>
      </c>
      <c r="D456" s="17">
        <v>0.34257576400368001</v>
      </c>
      <c r="E456" s="17">
        <v>0.40650762825450598</v>
      </c>
      <c r="F456" s="17"/>
      <c r="G456" s="17">
        <v>0.45421213530249399</v>
      </c>
      <c r="H456" s="17">
        <v>0.37885448034544</v>
      </c>
      <c r="I456" s="17">
        <v>0.47495028302143999</v>
      </c>
      <c r="J456" s="17">
        <v>0.35858242972344001</v>
      </c>
      <c r="K456" s="17">
        <v>0.31771650672243101</v>
      </c>
      <c r="L456" s="17">
        <v>0.31496174751292899</v>
      </c>
      <c r="M456" s="17"/>
      <c r="N456" s="17">
        <v>0.34037225967512602</v>
      </c>
      <c r="O456" s="17">
        <v>0.38207372754308699</v>
      </c>
      <c r="P456" s="17">
        <v>0.46366322057027998</v>
      </c>
      <c r="Q456" s="17">
        <v>0.34921457701848202</v>
      </c>
      <c r="R456" s="17"/>
      <c r="S456" s="17">
        <v>0.35697288901799001</v>
      </c>
      <c r="T456" s="17">
        <v>0.31721949404810501</v>
      </c>
      <c r="U456" s="17">
        <v>0.39716049567332001</v>
      </c>
      <c r="V456" s="17">
        <v>0.39845150018002601</v>
      </c>
      <c r="W456" s="17">
        <v>0.36253911590365501</v>
      </c>
      <c r="X456" s="17">
        <v>0.404787942069328</v>
      </c>
      <c r="Y456" s="17">
        <v>0.33784752302958898</v>
      </c>
      <c r="Z456" s="17">
        <v>0.34420343484274002</v>
      </c>
      <c r="AA456" s="17">
        <v>0.364529658719425</v>
      </c>
      <c r="AB456" s="17">
        <v>0.41871253648206502</v>
      </c>
      <c r="AC456" s="17">
        <v>0.398572535826202</v>
      </c>
      <c r="AD456" s="17">
        <v>0.49440972113109699</v>
      </c>
      <c r="AE456" s="17"/>
      <c r="AF456" s="17">
        <v>0.372516716055737</v>
      </c>
      <c r="AG456" s="17">
        <v>0.37611823154791602</v>
      </c>
      <c r="AH456" s="17">
        <v>0.31204735169807302</v>
      </c>
      <c r="AI456" s="17"/>
      <c r="AJ456" s="17">
        <v>0.32045344077696403</v>
      </c>
      <c r="AK456" s="17">
        <v>0.40981789436312699</v>
      </c>
      <c r="AL456" s="17">
        <v>0.29953584745822898</v>
      </c>
      <c r="AM456" s="17">
        <v>0.36314686328191398</v>
      </c>
      <c r="AN456" s="17">
        <v>0.39166537148240699</v>
      </c>
    </row>
    <row r="457" spans="2:40" x14ac:dyDescent="0.25">
      <c r="B457" t="s">
        <v>292</v>
      </c>
      <c r="C457" s="17">
        <v>0.35674925807503799</v>
      </c>
      <c r="D457" s="17">
        <v>0.32454609995092998</v>
      </c>
      <c r="E457" s="17">
        <v>0.38269395809808399</v>
      </c>
      <c r="F457" s="17"/>
      <c r="G457" s="17">
        <v>0.29376348631931798</v>
      </c>
      <c r="H457" s="17">
        <v>0.32917114938929898</v>
      </c>
      <c r="I457" s="17">
        <v>0.41199047596857302</v>
      </c>
      <c r="J457" s="17">
        <v>0.36507306760913</v>
      </c>
      <c r="K457" s="17">
        <v>0.392680634301597</v>
      </c>
      <c r="L457" s="17">
        <v>0.34651787837506198</v>
      </c>
      <c r="M457" s="17"/>
      <c r="N457" s="17">
        <v>0.34712134797969002</v>
      </c>
      <c r="O457" s="17">
        <v>0.304153293589846</v>
      </c>
      <c r="P457" s="17">
        <v>0.34980294024311898</v>
      </c>
      <c r="Q457" s="17">
        <v>0.42528679547058001</v>
      </c>
      <c r="R457" s="17"/>
      <c r="S457" s="17">
        <v>0.44798922207022002</v>
      </c>
      <c r="T457" s="17">
        <v>0.32241498736868202</v>
      </c>
      <c r="U457" s="17">
        <v>0.38412845029898701</v>
      </c>
      <c r="V457" s="17">
        <v>0.36334830933782097</v>
      </c>
      <c r="W457" s="17">
        <v>0.33547182227271999</v>
      </c>
      <c r="X457" s="17">
        <v>0.32623770649955802</v>
      </c>
      <c r="Y457" s="17">
        <v>0.42177042060946701</v>
      </c>
      <c r="Z457" s="17">
        <v>0.33629302224704899</v>
      </c>
      <c r="AA457" s="17">
        <v>0.29765527491186899</v>
      </c>
      <c r="AB457" s="17">
        <v>0.30849728216072198</v>
      </c>
      <c r="AC457" s="17">
        <v>0.50641991566549105</v>
      </c>
      <c r="AD457" s="17">
        <v>0.204410577893405</v>
      </c>
      <c r="AE457" s="17"/>
      <c r="AF457" s="17">
        <v>0.35947996171248398</v>
      </c>
      <c r="AG457" s="17">
        <v>0.34523927659345499</v>
      </c>
      <c r="AH457" s="17">
        <v>0.41185054867128501</v>
      </c>
      <c r="AI457" s="17"/>
      <c r="AJ457" s="17">
        <v>0.337340695207823</v>
      </c>
      <c r="AK457" s="17">
        <v>0.38273524076988802</v>
      </c>
      <c r="AL457" s="17">
        <v>0.35582360625512099</v>
      </c>
      <c r="AM457" s="17">
        <v>0.55031466096639603</v>
      </c>
      <c r="AN457" s="17">
        <v>0.32635547555091698</v>
      </c>
    </row>
    <row r="458" spans="2:40" x14ac:dyDescent="0.25">
      <c r="B458" t="s">
        <v>293</v>
      </c>
      <c r="C458" s="17">
        <v>0.24742008794438899</v>
      </c>
      <c r="D458" s="17">
        <v>0.233284674400837</v>
      </c>
      <c r="E458" s="17">
        <v>0.262000372667889</v>
      </c>
      <c r="F458" s="17"/>
      <c r="G458" s="17">
        <v>0.33856066341797197</v>
      </c>
      <c r="H458" s="17">
        <v>0.32287904003754098</v>
      </c>
      <c r="I458" s="17">
        <v>0.324514071818433</v>
      </c>
      <c r="J458" s="17">
        <v>0.30688596090032699</v>
      </c>
      <c r="K458" s="17">
        <v>0.204396591214873</v>
      </c>
      <c r="L458" s="17">
        <v>7.2570716315324996E-2</v>
      </c>
      <c r="M458" s="17"/>
      <c r="N458" s="17">
        <v>0.190374994283453</v>
      </c>
      <c r="O458" s="17">
        <v>0.22971066045486299</v>
      </c>
      <c r="P458" s="17">
        <v>0.29524218946396602</v>
      </c>
      <c r="Q458" s="17">
        <v>0.29304018937641502</v>
      </c>
      <c r="R458" s="17"/>
      <c r="S458" s="17">
        <v>0.25044934019503301</v>
      </c>
      <c r="T458" s="17">
        <v>0.23404898577266001</v>
      </c>
      <c r="U458" s="17">
        <v>0.15443457204289801</v>
      </c>
      <c r="V458" s="17">
        <v>0.25180568224760902</v>
      </c>
      <c r="W458" s="17">
        <v>0.28114801060706102</v>
      </c>
      <c r="X458" s="17">
        <v>0.260645288629411</v>
      </c>
      <c r="Y458" s="17">
        <v>0.20053576241693299</v>
      </c>
      <c r="Z458" s="17">
        <v>0.30605051036131897</v>
      </c>
      <c r="AA458" s="17">
        <v>0.289331574242635</v>
      </c>
      <c r="AB458" s="17">
        <v>0.21731665985868001</v>
      </c>
      <c r="AC458" s="17">
        <v>0.29973920911907098</v>
      </c>
      <c r="AD458" s="17">
        <v>0.34048241248697902</v>
      </c>
      <c r="AE458" s="17"/>
      <c r="AF458" s="17">
        <v>0.23691251695152299</v>
      </c>
      <c r="AG458" s="17">
        <v>0.229880619268097</v>
      </c>
      <c r="AH458" s="17">
        <v>0.29093828713861702</v>
      </c>
      <c r="AI458" s="17"/>
      <c r="AJ458" s="17">
        <v>0.21193730719922799</v>
      </c>
      <c r="AK458" s="17">
        <v>0.28029728879378701</v>
      </c>
      <c r="AL458" s="17">
        <v>0.15488213738468301</v>
      </c>
      <c r="AM458" s="17">
        <v>0.194955856598162</v>
      </c>
      <c r="AN458" s="17">
        <v>0.30853967794548498</v>
      </c>
    </row>
    <row r="459" spans="2:40" x14ac:dyDescent="0.25">
      <c r="B459" t="s">
        <v>161</v>
      </c>
      <c r="C459" s="17">
        <v>4.5642237121180304E-3</v>
      </c>
      <c r="D459" s="17">
        <v>3.4926242800577601E-3</v>
      </c>
      <c r="E459" s="17">
        <v>5.5840352365859403E-3</v>
      </c>
      <c r="F459" s="17"/>
      <c r="G459" s="17">
        <v>0</v>
      </c>
      <c r="H459" s="17">
        <v>0</v>
      </c>
      <c r="I459" s="17">
        <v>0</v>
      </c>
      <c r="J459" s="17">
        <v>0</v>
      </c>
      <c r="K459" s="17">
        <v>1.08333039860869E-2</v>
      </c>
      <c r="L459" s="17">
        <v>1.25333833685633E-2</v>
      </c>
      <c r="M459" s="17"/>
      <c r="N459" s="17">
        <v>2.7713587016024201E-3</v>
      </c>
      <c r="O459" s="17">
        <v>3.8308226277265199E-3</v>
      </c>
      <c r="P459" s="17">
        <v>0</v>
      </c>
      <c r="Q459" s="17">
        <v>7.41428675422438E-3</v>
      </c>
      <c r="R459" s="17"/>
      <c r="S459" s="17">
        <v>0</v>
      </c>
      <c r="T459" s="17">
        <v>1.3510412488977599E-2</v>
      </c>
      <c r="U459" s="17">
        <v>0</v>
      </c>
      <c r="V459" s="17">
        <v>0</v>
      </c>
      <c r="W459" s="17">
        <v>1.52083009062842E-2</v>
      </c>
      <c r="X459" s="17">
        <v>0</v>
      </c>
      <c r="Y459" s="17">
        <v>0</v>
      </c>
      <c r="Z459" s="17">
        <v>3.0637366195390901E-2</v>
      </c>
      <c r="AA459" s="17">
        <v>6.9196886175647799E-3</v>
      </c>
      <c r="AB459" s="17">
        <v>0</v>
      </c>
      <c r="AC459" s="17">
        <v>0</v>
      </c>
      <c r="AD459" s="17">
        <v>0</v>
      </c>
      <c r="AE459" s="17"/>
      <c r="AF459" s="17">
        <v>1.26082194858928E-2</v>
      </c>
      <c r="AG459" s="17">
        <v>0</v>
      </c>
      <c r="AH459" s="17">
        <v>0</v>
      </c>
      <c r="AI459" s="17"/>
      <c r="AJ459" s="17">
        <v>1.0183770138645999E-2</v>
      </c>
      <c r="AK459" s="17">
        <v>3.0509007807170202E-3</v>
      </c>
      <c r="AL459" s="17">
        <v>0</v>
      </c>
      <c r="AM459" s="17">
        <v>0</v>
      </c>
      <c r="AN459" s="17">
        <v>0</v>
      </c>
    </row>
    <row r="460" spans="2:40" x14ac:dyDescent="0.25">
      <c r="B460" t="s">
        <v>122</v>
      </c>
      <c r="C460" s="17">
        <v>3.4455574121657701E-2</v>
      </c>
      <c r="D460" s="17">
        <v>2.4005731641882001E-2</v>
      </c>
      <c r="E460" s="17">
        <v>4.4339828203323398E-2</v>
      </c>
      <c r="F460" s="17"/>
      <c r="G460" s="17">
        <v>2.9591783702299399E-2</v>
      </c>
      <c r="H460" s="17">
        <v>3.8517373031985498E-2</v>
      </c>
      <c r="I460" s="17">
        <v>4.26357499810298E-2</v>
      </c>
      <c r="J460" s="17">
        <v>4.5134926827830602E-2</v>
      </c>
      <c r="K460" s="17">
        <v>2.42296798027846E-2</v>
      </c>
      <c r="L460" s="17">
        <v>2.8554921696966801E-2</v>
      </c>
      <c r="M460" s="17"/>
      <c r="N460" s="17">
        <v>1.5347814204598799E-2</v>
      </c>
      <c r="O460" s="17">
        <v>3.0326352005004099E-2</v>
      </c>
      <c r="P460" s="17">
        <v>2.9577206524182002E-2</v>
      </c>
      <c r="Q460" s="17">
        <v>6.4136066326937594E-2</v>
      </c>
      <c r="R460" s="17"/>
      <c r="S460" s="17">
        <v>4.5184931734021098E-2</v>
      </c>
      <c r="T460" s="17">
        <v>0</v>
      </c>
      <c r="U460" s="17">
        <v>6.4036130408442304E-2</v>
      </c>
      <c r="V460" s="17">
        <v>4.1115599366199303E-2</v>
      </c>
      <c r="W460" s="17">
        <v>3.7097175604370897E-2</v>
      </c>
      <c r="X460" s="17">
        <v>6.3723122983382702E-2</v>
      </c>
      <c r="Y460" s="17">
        <v>0</v>
      </c>
      <c r="Z460" s="17">
        <v>0</v>
      </c>
      <c r="AA460" s="17">
        <v>4.1901975050229703E-2</v>
      </c>
      <c r="AB460" s="17">
        <v>3.7638937688158701E-2</v>
      </c>
      <c r="AC460" s="17">
        <v>0</v>
      </c>
      <c r="AD460" s="17">
        <v>5.6225884214885398E-2</v>
      </c>
      <c r="AE460" s="17"/>
      <c r="AF460" s="17">
        <v>3.4521394820984902E-2</v>
      </c>
      <c r="AG460" s="17">
        <v>3.1584364921232101E-2</v>
      </c>
      <c r="AH460" s="17">
        <v>4.2132895391048898E-2</v>
      </c>
      <c r="AI460" s="17"/>
      <c r="AJ460" s="17">
        <v>2.8740715825247599E-2</v>
      </c>
      <c r="AK460" s="17">
        <v>3.7097587654025703E-2</v>
      </c>
      <c r="AL460" s="17">
        <v>5.7701710678009797E-2</v>
      </c>
      <c r="AM460" s="17">
        <v>0</v>
      </c>
      <c r="AN460" s="17">
        <v>3.0902285847161998E-2</v>
      </c>
    </row>
    <row r="461" spans="2:40" x14ac:dyDescent="0.25">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row>
    <row r="462" spans="2:40" x14ac:dyDescent="0.25">
      <c r="B462" s="6" t="s">
        <v>304</v>
      </c>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row>
    <row r="463" spans="2:40" x14ac:dyDescent="0.25">
      <c r="B463" s="24" t="s">
        <v>295</v>
      </c>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row>
    <row r="464" spans="2:40" x14ac:dyDescent="0.25">
      <c r="B464" t="s">
        <v>296</v>
      </c>
      <c r="C464" s="17">
        <v>1.5973478147889499E-2</v>
      </c>
      <c r="D464" s="17">
        <v>9.5659936792592999E-3</v>
      </c>
      <c r="E464" s="17">
        <v>2.2003112304201902E-2</v>
      </c>
      <c r="F464" s="17"/>
      <c r="G464" s="17">
        <v>0</v>
      </c>
      <c r="H464" s="17">
        <v>1.37767743030536E-2</v>
      </c>
      <c r="I464" s="17">
        <v>6.4987026163553299E-3</v>
      </c>
      <c r="J464" s="17">
        <v>1.084799673043E-2</v>
      </c>
      <c r="K464" s="17">
        <v>3.9028613389223699E-2</v>
      </c>
      <c r="L464" s="17">
        <v>2.0883562842229499E-2</v>
      </c>
      <c r="M464" s="17"/>
      <c r="N464" s="17">
        <v>1.8480578261107501E-2</v>
      </c>
      <c r="O464" s="17">
        <v>1.06018050869656E-2</v>
      </c>
      <c r="P464" s="17">
        <v>5.2453418438730302E-3</v>
      </c>
      <c r="Q464" s="17">
        <v>2.6669278097936299E-2</v>
      </c>
      <c r="R464" s="17"/>
      <c r="S464" s="17">
        <v>2.09891918048505E-2</v>
      </c>
      <c r="T464" s="17">
        <v>2.2307572821980901E-2</v>
      </c>
      <c r="U464" s="17">
        <v>1.21563993124712E-2</v>
      </c>
      <c r="V464" s="17">
        <v>0</v>
      </c>
      <c r="W464" s="17">
        <v>0</v>
      </c>
      <c r="X464" s="17">
        <v>0</v>
      </c>
      <c r="Y464" s="17">
        <v>5.23153265535111E-2</v>
      </c>
      <c r="Z464" s="17">
        <v>2.4098545350466401E-2</v>
      </c>
      <c r="AA464" s="17">
        <v>1.57260709432448E-2</v>
      </c>
      <c r="AB464" s="17">
        <v>9.1831915323295696E-3</v>
      </c>
      <c r="AC464" s="17">
        <v>2.1536319288001201E-2</v>
      </c>
      <c r="AD464" s="17">
        <v>3.4404566947955302E-2</v>
      </c>
      <c r="AE464" s="17"/>
      <c r="AF464" s="17">
        <v>2.61299153118775E-2</v>
      </c>
      <c r="AG464" s="17">
        <v>1.1857296688042701E-2</v>
      </c>
      <c r="AH464" s="17">
        <v>9.9071149114144403E-3</v>
      </c>
      <c r="AI464" s="17"/>
      <c r="AJ464" s="17">
        <v>2.90703549120109E-2</v>
      </c>
      <c r="AK464" s="17">
        <v>1.4465833071434E-2</v>
      </c>
      <c r="AL464" s="17">
        <v>0</v>
      </c>
      <c r="AM464" s="17">
        <v>0</v>
      </c>
      <c r="AN464" s="17">
        <v>0</v>
      </c>
    </row>
    <row r="465" spans="2:40" x14ac:dyDescent="0.25">
      <c r="B465" t="s">
        <v>297</v>
      </c>
      <c r="C465" s="17">
        <v>8.8869393871371397E-2</v>
      </c>
      <c r="D465" s="17">
        <v>7.9038837164772696E-2</v>
      </c>
      <c r="E465" s="17">
        <v>9.85080386107762E-2</v>
      </c>
      <c r="F465" s="17"/>
      <c r="G465" s="17">
        <v>8.2322070833334995E-2</v>
      </c>
      <c r="H465" s="17">
        <v>7.3450004313345807E-2</v>
      </c>
      <c r="I465" s="17">
        <v>8.59395648383873E-2</v>
      </c>
      <c r="J465" s="17">
        <v>6.7727255382399598E-2</v>
      </c>
      <c r="K465" s="17">
        <v>9.9086682161877396E-2</v>
      </c>
      <c r="L465" s="17">
        <v>0.114622805341498</v>
      </c>
      <c r="M465" s="17"/>
      <c r="N465" s="17">
        <v>7.6452766988414203E-2</v>
      </c>
      <c r="O465" s="17">
        <v>8.6822469208603495E-2</v>
      </c>
      <c r="P465" s="17">
        <v>0.13123163572781801</v>
      </c>
      <c r="Q465" s="17">
        <v>7.1266538907122701E-2</v>
      </c>
      <c r="R465" s="17"/>
      <c r="S465" s="17">
        <v>0.106029819378514</v>
      </c>
      <c r="T465" s="17">
        <v>0.117498774780113</v>
      </c>
      <c r="U465" s="17">
        <v>7.4569364244858494E-2</v>
      </c>
      <c r="V465" s="17">
        <v>0.10556355094709501</v>
      </c>
      <c r="W465" s="17">
        <v>0.115727227615645</v>
      </c>
      <c r="X465" s="17">
        <v>6.0203467546517099E-2</v>
      </c>
      <c r="Y465" s="17">
        <v>0.107012215735829</v>
      </c>
      <c r="Z465" s="17">
        <v>5.3004313502922902E-2</v>
      </c>
      <c r="AA465" s="17">
        <v>7.4339863125646902E-2</v>
      </c>
      <c r="AB465" s="17">
        <v>5.7588905315007599E-2</v>
      </c>
      <c r="AC465" s="17">
        <v>5.37689580857219E-2</v>
      </c>
      <c r="AD465" s="17">
        <v>0.11318989990876099</v>
      </c>
      <c r="AE465" s="17"/>
      <c r="AF465" s="17">
        <v>0.124716743151781</v>
      </c>
      <c r="AG465" s="17">
        <v>6.3689248284983596E-2</v>
      </c>
      <c r="AH465" s="17">
        <v>0.101174849104151</v>
      </c>
      <c r="AI465" s="17"/>
      <c r="AJ465" s="17">
        <v>9.9779421360755099E-2</v>
      </c>
      <c r="AK465" s="17">
        <v>7.9734071097816203E-2</v>
      </c>
      <c r="AL465" s="17">
        <v>8.0558338106208494E-2</v>
      </c>
      <c r="AM465" s="17">
        <v>0.17609828703864699</v>
      </c>
      <c r="AN465" s="17">
        <v>0.132937752903972</v>
      </c>
    </row>
    <row r="466" spans="2:40" x14ac:dyDescent="0.25">
      <c r="B466" t="s">
        <v>298</v>
      </c>
      <c r="C466" s="17">
        <v>0.154920486137926</v>
      </c>
      <c r="D466" s="17">
        <v>0.16875693887495</v>
      </c>
      <c r="E466" s="17">
        <v>0.14304123116696901</v>
      </c>
      <c r="F466" s="17"/>
      <c r="G466" s="17">
        <v>0.19544445787369599</v>
      </c>
      <c r="H466" s="17">
        <v>0.126225234785178</v>
      </c>
      <c r="I466" s="17">
        <v>0.122714245088131</v>
      </c>
      <c r="J466" s="17">
        <v>0.12702218067968801</v>
      </c>
      <c r="K466" s="17">
        <v>0.14187373577844201</v>
      </c>
      <c r="L466" s="17">
        <v>0.20119942970820001</v>
      </c>
      <c r="M466" s="17"/>
      <c r="N466" s="17">
        <v>0.13432607758366799</v>
      </c>
      <c r="O466" s="17">
        <v>0.20029971363011101</v>
      </c>
      <c r="P466" s="17">
        <v>0.12426971923678599</v>
      </c>
      <c r="Q466" s="17">
        <v>0.15884366944568001</v>
      </c>
      <c r="R466" s="17"/>
      <c r="S466" s="17">
        <v>0.12527099644808701</v>
      </c>
      <c r="T466" s="17">
        <v>0.13705308066406599</v>
      </c>
      <c r="U466" s="17">
        <v>0.17572420975769601</v>
      </c>
      <c r="V466" s="17">
        <v>0.21122484102843</v>
      </c>
      <c r="W466" s="17">
        <v>0.127427745239035</v>
      </c>
      <c r="X466" s="17">
        <v>0.16937331730551</v>
      </c>
      <c r="Y466" s="17">
        <v>0.242683522337788</v>
      </c>
      <c r="Z466" s="17">
        <v>8.7238514592952204E-2</v>
      </c>
      <c r="AA466" s="17">
        <v>0.19590099008353201</v>
      </c>
      <c r="AB466" s="17">
        <v>0.111263206634013</v>
      </c>
      <c r="AC466" s="17">
        <v>6.7184188072289999E-2</v>
      </c>
      <c r="AD466" s="17">
        <v>0.107077382091434</v>
      </c>
      <c r="AE466" s="17"/>
      <c r="AF466" s="17">
        <v>0.16645617733342</v>
      </c>
      <c r="AG466" s="17">
        <v>0.157158842849073</v>
      </c>
      <c r="AH466" s="17">
        <v>0.124733104492909</v>
      </c>
      <c r="AI466" s="17"/>
      <c r="AJ466" s="17">
        <v>0.20350444718132499</v>
      </c>
      <c r="AK466" s="17">
        <v>0.119523833464875</v>
      </c>
      <c r="AL466" s="17">
        <v>0.14214280260944101</v>
      </c>
      <c r="AM466" s="17">
        <v>0.35255448752031299</v>
      </c>
      <c r="AN466" s="17">
        <v>0.13040345906249401</v>
      </c>
    </row>
    <row r="467" spans="2:40" x14ac:dyDescent="0.25">
      <c r="B467" t="s">
        <v>299</v>
      </c>
      <c r="C467" s="17">
        <v>0.124944209972242</v>
      </c>
      <c r="D467" s="17">
        <v>0.129308562142706</v>
      </c>
      <c r="E467" s="17">
        <v>0.12165559505861</v>
      </c>
      <c r="F467" s="17"/>
      <c r="G467" s="17">
        <v>0.18068272688314199</v>
      </c>
      <c r="H467" s="17">
        <v>0.122211107422714</v>
      </c>
      <c r="I467" s="17">
        <v>0.14520955684087999</v>
      </c>
      <c r="J467" s="17">
        <v>0.13284424761997299</v>
      </c>
      <c r="K467" s="17">
        <v>0.11399754921460301</v>
      </c>
      <c r="L467" s="17">
        <v>7.9833384167740898E-2</v>
      </c>
      <c r="M467" s="17"/>
      <c r="N467" s="17">
        <v>0.13396686652183001</v>
      </c>
      <c r="O467" s="17">
        <v>0.10076254768564</v>
      </c>
      <c r="P467" s="17">
        <v>0.180726263563836</v>
      </c>
      <c r="Q467" s="17">
        <v>9.4309827946526106E-2</v>
      </c>
      <c r="R467" s="17"/>
      <c r="S467" s="17">
        <v>0.147079534798609</v>
      </c>
      <c r="T467" s="17">
        <v>0.17338818982343501</v>
      </c>
      <c r="U467" s="17">
        <v>0.12181460864982301</v>
      </c>
      <c r="V467" s="17">
        <v>0.121669552571012</v>
      </c>
      <c r="W467" s="17">
        <v>7.1053660332184798E-2</v>
      </c>
      <c r="X467" s="17">
        <v>4.5058255772898001E-2</v>
      </c>
      <c r="Y467" s="17">
        <v>9.0081828702690603E-2</v>
      </c>
      <c r="Z467" s="17">
        <v>0.14256169446189201</v>
      </c>
      <c r="AA467" s="17">
        <v>0.16357099917568901</v>
      </c>
      <c r="AB467" s="17">
        <v>0.15310836820729701</v>
      </c>
      <c r="AC467" s="17">
        <v>0.120883136435705</v>
      </c>
      <c r="AD467" s="17">
        <v>3.8564489046322203E-2</v>
      </c>
      <c r="AE467" s="17"/>
      <c r="AF467" s="17">
        <v>9.98343675601744E-2</v>
      </c>
      <c r="AG467" s="17">
        <v>0.13668191820047501</v>
      </c>
      <c r="AH467" s="17">
        <v>0.10809116277389701</v>
      </c>
      <c r="AI467" s="17"/>
      <c r="AJ467" s="17">
        <v>0.13000212953304599</v>
      </c>
      <c r="AK467" s="17">
        <v>0.142377970692802</v>
      </c>
      <c r="AL467" s="17">
        <v>9.3804733472686294E-2</v>
      </c>
      <c r="AM467" s="17">
        <v>0</v>
      </c>
      <c r="AN467" s="17">
        <v>8.8298267340482794E-2</v>
      </c>
    </row>
    <row r="468" spans="2:40" x14ac:dyDescent="0.25">
      <c r="B468" t="s">
        <v>300</v>
      </c>
      <c r="C468" s="17">
        <v>0.14308734906022</v>
      </c>
      <c r="D468" s="17">
        <v>0.145866195712478</v>
      </c>
      <c r="E468" s="17">
        <v>0.14137624341967001</v>
      </c>
      <c r="F468" s="17"/>
      <c r="G468" s="17">
        <v>0.16082026529945201</v>
      </c>
      <c r="H468" s="17">
        <v>0.1467478884864</v>
      </c>
      <c r="I468" s="17">
        <v>0.16340177484707699</v>
      </c>
      <c r="J468" s="17">
        <v>0.129856280043118</v>
      </c>
      <c r="K468" s="17">
        <v>0.14706474108883399</v>
      </c>
      <c r="L468" s="17">
        <v>0.12363046177243001</v>
      </c>
      <c r="M468" s="17"/>
      <c r="N468" s="17">
        <v>0.15949802497381399</v>
      </c>
      <c r="O468" s="17">
        <v>0.13798980618419701</v>
      </c>
      <c r="P468" s="17">
        <v>0.15311300026970401</v>
      </c>
      <c r="Q468" s="17">
        <v>0.12440780850170299</v>
      </c>
      <c r="R468" s="17"/>
      <c r="S468" s="17">
        <v>0.146413219248508</v>
      </c>
      <c r="T468" s="17">
        <v>0.13500732350634601</v>
      </c>
      <c r="U468" s="17">
        <v>0.15702015098311101</v>
      </c>
      <c r="V468" s="17">
        <v>0.17057706931259001</v>
      </c>
      <c r="W468" s="17">
        <v>8.8583588014071998E-2</v>
      </c>
      <c r="X468" s="17">
        <v>0.127557781440959</v>
      </c>
      <c r="Y468" s="17">
        <v>0.13316912503676701</v>
      </c>
      <c r="Z468" s="17">
        <v>0.22832054575399</v>
      </c>
      <c r="AA468" s="17">
        <v>0.146030113419017</v>
      </c>
      <c r="AB468" s="17">
        <v>0.13561026299012599</v>
      </c>
      <c r="AC468" s="17">
        <v>0.13112557826770799</v>
      </c>
      <c r="AD468" s="17">
        <v>0.15486531222175201</v>
      </c>
      <c r="AE468" s="17"/>
      <c r="AF468" s="17">
        <v>0.13287983896554401</v>
      </c>
      <c r="AG468" s="17">
        <v>0.13719968965447901</v>
      </c>
      <c r="AH468" s="17">
        <v>0.19909449749400901</v>
      </c>
      <c r="AI468" s="17"/>
      <c r="AJ468" s="17">
        <v>0.105368443093789</v>
      </c>
      <c r="AK468" s="17">
        <v>0.148334461194088</v>
      </c>
      <c r="AL468" s="17">
        <v>0.13294918792640301</v>
      </c>
      <c r="AM468" s="17">
        <v>0</v>
      </c>
      <c r="AN468" s="17">
        <v>0.23220851321824101</v>
      </c>
    </row>
    <row r="469" spans="2:40" x14ac:dyDescent="0.25">
      <c r="B469" t="s">
        <v>301</v>
      </c>
      <c r="C469" s="17">
        <v>0.12797196420298501</v>
      </c>
      <c r="D469" s="17">
        <v>0.133078748720273</v>
      </c>
      <c r="E469" s="17">
        <v>0.119746487745249</v>
      </c>
      <c r="F469" s="17"/>
      <c r="G469" s="17">
        <v>0.13455996161915099</v>
      </c>
      <c r="H469" s="17">
        <v>0.19709116077105099</v>
      </c>
      <c r="I469" s="17">
        <v>0.13598196374035801</v>
      </c>
      <c r="J469" s="17">
        <v>0.115614243206297</v>
      </c>
      <c r="K469" s="17">
        <v>8.8415257348222198E-2</v>
      </c>
      <c r="L469" s="17">
        <v>0.11078171642541899</v>
      </c>
      <c r="M469" s="17"/>
      <c r="N469" s="17">
        <v>0.12233284623247601</v>
      </c>
      <c r="O469" s="17">
        <v>0.123611946517142</v>
      </c>
      <c r="P469" s="17">
        <v>0.133134113672571</v>
      </c>
      <c r="Q469" s="17">
        <v>0.13271889971741599</v>
      </c>
      <c r="R469" s="17"/>
      <c r="S469" s="17">
        <v>0.101089986681888</v>
      </c>
      <c r="T469" s="17">
        <v>9.0721485332407703E-2</v>
      </c>
      <c r="U469" s="17">
        <v>8.3409325187066605E-2</v>
      </c>
      <c r="V469" s="17">
        <v>7.6148044897155098E-2</v>
      </c>
      <c r="W469" s="17">
        <v>0.231063231023691</v>
      </c>
      <c r="X469" s="17">
        <v>0.19961946617749099</v>
      </c>
      <c r="Y469" s="17">
        <v>9.72939870995531E-2</v>
      </c>
      <c r="Z469" s="17">
        <v>0.207877367612677</v>
      </c>
      <c r="AA469" s="17">
        <v>0.12598319456329099</v>
      </c>
      <c r="AB469" s="17">
        <v>0.114794040031427</v>
      </c>
      <c r="AC469" s="17">
        <v>0.243770820097508</v>
      </c>
      <c r="AD469" s="17">
        <v>0.13400212762580299</v>
      </c>
      <c r="AE469" s="17"/>
      <c r="AF469" s="17">
        <v>0.10410754322965</v>
      </c>
      <c r="AG469" s="17">
        <v>0.14815068203970899</v>
      </c>
      <c r="AH469" s="17">
        <v>0.101039002456226</v>
      </c>
      <c r="AI469" s="17"/>
      <c r="AJ469" s="17">
        <v>9.1756158463310505E-2</v>
      </c>
      <c r="AK469" s="17">
        <v>0.15736866834119601</v>
      </c>
      <c r="AL469" s="17">
        <v>0.16177932125838801</v>
      </c>
      <c r="AM469" s="17">
        <v>9.4681184524969195E-2</v>
      </c>
      <c r="AN469" s="17">
        <v>0.14012112250185299</v>
      </c>
    </row>
    <row r="470" spans="2:40" x14ac:dyDescent="0.25">
      <c r="B470" t="s">
        <v>302</v>
      </c>
      <c r="C470" s="17">
        <v>5.5724056129626401E-2</v>
      </c>
      <c r="D470" s="17">
        <v>5.1083374722046999E-2</v>
      </c>
      <c r="E470" s="17">
        <v>6.0357120000491801E-2</v>
      </c>
      <c r="F470" s="17"/>
      <c r="G470" s="17">
        <v>8.3872513589466194E-2</v>
      </c>
      <c r="H470" s="17">
        <v>5.6158834589385601E-2</v>
      </c>
      <c r="I470" s="17">
        <v>7.1517014918433097E-2</v>
      </c>
      <c r="J470" s="17">
        <v>7.6414202834789599E-2</v>
      </c>
      <c r="K470" s="17">
        <v>3.4220424708955498E-2</v>
      </c>
      <c r="L470" s="17">
        <v>2.6628638253047399E-2</v>
      </c>
      <c r="M470" s="17"/>
      <c r="N470" s="17">
        <v>6.4585827367895601E-2</v>
      </c>
      <c r="O470" s="17">
        <v>5.48898645049887E-2</v>
      </c>
      <c r="P470" s="17">
        <v>1.85458525627391E-2</v>
      </c>
      <c r="Q470" s="17">
        <v>7.5175308909193994E-2</v>
      </c>
      <c r="R470" s="17"/>
      <c r="S470" s="17">
        <v>5.2379330666147798E-2</v>
      </c>
      <c r="T470" s="17">
        <v>5.9844774044682497E-2</v>
      </c>
      <c r="U470" s="17">
        <v>6.6808597429340297E-2</v>
      </c>
      <c r="V470" s="17">
        <v>4.7793007594481199E-2</v>
      </c>
      <c r="W470" s="17">
        <v>1.7273222227794101E-2</v>
      </c>
      <c r="X470" s="17">
        <v>7.4279403121334603E-2</v>
      </c>
      <c r="Y470" s="17">
        <v>4.3295063786289799E-2</v>
      </c>
      <c r="Z470" s="17">
        <v>5.4732036150929503E-2</v>
      </c>
      <c r="AA470" s="17">
        <v>6.4654673162754306E-2</v>
      </c>
      <c r="AB470" s="17">
        <v>3.8959684172649597E-2</v>
      </c>
      <c r="AC470" s="17">
        <v>0.109844431534279</v>
      </c>
      <c r="AD470" s="17">
        <v>4.3004661462652201E-2</v>
      </c>
      <c r="AE470" s="17"/>
      <c r="AF470" s="17">
        <v>4.9165227312524797E-2</v>
      </c>
      <c r="AG470" s="17">
        <v>5.76108978482694E-2</v>
      </c>
      <c r="AH470" s="17">
        <v>5.1326255918783398E-2</v>
      </c>
      <c r="AI470" s="17"/>
      <c r="AJ470" s="17">
        <v>5.4552176162370097E-2</v>
      </c>
      <c r="AK470" s="17">
        <v>6.9637809500092004E-2</v>
      </c>
      <c r="AL470" s="17">
        <v>6.1959051440127998E-2</v>
      </c>
      <c r="AM470" s="17">
        <v>0.100274672073193</v>
      </c>
      <c r="AN470" s="17">
        <v>2.2131090703952298E-2</v>
      </c>
    </row>
    <row r="471" spans="2:40" x14ac:dyDescent="0.25">
      <c r="B471" t="s">
        <v>303</v>
      </c>
      <c r="C471" s="17">
        <v>8.0377531454341497E-2</v>
      </c>
      <c r="D471" s="17">
        <v>7.4177490830130699E-2</v>
      </c>
      <c r="E471" s="17">
        <v>8.4845507233032302E-2</v>
      </c>
      <c r="F471" s="17"/>
      <c r="G471" s="17">
        <v>9.1787125823891397E-2</v>
      </c>
      <c r="H471" s="17">
        <v>0.136676893150352</v>
      </c>
      <c r="I471" s="17">
        <v>8.0945636706418397E-2</v>
      </c>
      <c r="J471" s="17">
        <v>8.0929834150186994E-2</v>
      </c>
      <c r="K471" s="17">
        <v>6.63466669715288E-2</v>
      </c>
      <c r="L471" s="17">
        <v>4.4556964987545002E-2</v>
      </c>
      <c r="M471" s="17"/>
      <c r="N471" s="17">
        <v>6.4063380478468199E-2</v>
      </c>
      <c r="O471" s="17">
        <v>7.5533291349097295E-2</v>
      </c>
      <c r="P471" s="17">
        <v>7.7858279891195495E-2</v>
      </c>
      <c r="Q471" s="17">
        <v>0.106578156639312</v>
      </c>
      <c r="R471" s="17"/>
      <c r="S471" s="17">
        <v>9.6676831201958205E-2</v>
      </c>
      <c r="T471" s="17">
        <v>6.0505319410272797E-2</v>
      </c>
      <c r="U471" s="17">
        <v>4.71976962942314E-2</v>
      </c>
      <c r="V471" s="17">
        <v>6.5436594453972999E-2</v>
      </c>
      <c r="W471" s="17">
        <v>0.175748911613265</v>
      </c>
      <c r="X471" s="17">
        <v>8.5580607892713795E-2</v>
      </c>
      <c r="Y471" s="17">
        <v>4.49794937862893E-2</v>
      </c>
      <c r="Z471" s="17">
        <v>2.81953838399772E-2</v>
      </c>
      <c r="AA471" s="17">
        <v>5.1627512950480799E-2</v>
      </c>
      <c r="AB471" s="17">
        <v>9.7138654673077293E-2</v>
      </c>
      <c r="AC471" s="17">
        <v>0.124981952820404</v>
      </c>
      <c r="AD471" s="17">
        <v>0.154009960460643</v>
      </c>
      <c r="AE471" s="17"/>
      <c r="AF471" s="17">
        <v>6.3405126062071701E-2</v>
      </c>
      <c r="AG471" s="17">
        <v>8.2346395860722496E-2</v>
      </c>
      <c r="AH471" s="17">
        <v>0.121542035668812</v>
      </c>
      <c r="AI471" s="17"/>
      <c r="AJ471" s="17">
        <v>4.9684230499733598E-2</v>
      </c>
      <c r="AK471" s="17">
        <v>0.122214467265294</v>
      </c>
      <c r="AL471" s="17">
        <v>3.2869098996006797E-2</v>
      </c>
      <c r="AM471" s="17">
        <v>0</v>
      </c>
      <c r="AN471" s="17">
        <v>9.1884832907169894E-2</v>
      </c>
    </row>
    <row r="472" spans="2:40" x14ac:dyDescent="0.25">
      <c r="B472" t="s">
        <v>64</v>
      </c>
      <c r="C472" s="17">
        <v>0.20813153102339699</v>
      </c>
      <c r="D472" s="17">
        <v>0.209123858153384</v>
      </c>
      <c r="E472" s="17">
        <v>0.20846666446100001</v>
      </c>
      <c r="F472" s="17"/>
      <c r="G472" s="17">
        <v>7.0510878077867004E-2</v>
      </c>
      <c r="H472" s="17">
        <v>0.127662102178519</v>
      </c>
      <c r="I472" s="17">
        <v>0.18779154040396101</v>
      </c>
      <c r="J472" s="17">
        <v>0.258743759353118</v>
      </c>
      <c r="K472" s="17">
        <v>0.26996632933831299</v>
      </c>
      <c r="L472" s="17">
        <v>0.27786303650189098</v>
      </c>
      <c r="M472" s="17"/>
      <c r="N472" s="17">
        <v>0.22629363159232699</v>
      </c>
      <c r="O472" s="17">
        <v>0.20948855583325501</v>
      </c>
      <c r="P472" s="17">
        <v>0.17587579323147801</v>
      </c>
      <c r="Q472" s="17">
        <v>0.21003051183511001</v>
      </c>
      <c r="R472" s="17"/>
      <c r="S472" s="17">
        <v>0.20407108977143801</v>
      </c>
      <c r="T472" s="17">
        <v>0.20367347961669499</v>
      </c>
      <c r="U472" s="17">
        <v>0.261299648141403</v>
      </c>
      <c r="V472" s="17">
        <v>0.201587339195263</v>
      </c>
      <c r="W472" s="17">
        <v>0.17312241393431299</v>
      </c>
      <c r="X472" s="17">
        <v>0.238327700742576</v>
      </c>
      <c r="Y472" s="17">
        <v>0.18916943696128199</v>
      </c>
      <c r="Z472" s="17">
        <v>0.17397159873419199</v>
      </c>
      <c r="AA472" s="17">
        <v>0.162166582576344</v>
      </c>
      <c r="AB472" s="17">
        <v>0.28235368644407299</v>
      </c>
      <c r="AC472" s="17">
        <v>0.12690461539838399</v>
      </c>
      <c r="AD472" s="17">
        <v>0.22088160023467701</v>
      </c>
      <c r="AE472" s="17"/>
      <c r="AF472" s="17">
        <v>0.23330506107295701</v>
      </c>
      <c r="AG472" s="17">
        <v>0.20530502857424501</v>
      </c>
      <c r="AH472" s="17">
        <v>0.183091977179798</v>
      </c>
      <c r="AI472" s="17"/>
      <c r="AJ472" s="17">
        <v>0.23628263879366099</v>
      </c>
      <c r="AK472" s="17">
        <v>0.146342885372402</v>
      </c>
      <c r="AL472" s="17">
        <v>0.29393746619073802</v>
      </c>
      <c r="AM472" s="17">
        <v>0.27639136884287901</v>
      </c>
      <c r="AN472" s="17">
        <v>0.16201496136183499</v>
      </c>
    </row>
    <row r="473" spans="2:40" x14ac:dyDescent="0.25">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row>
    <row r="474" spans="2:40" x14ac:dyDescent="0.25">
      <c r="B474" s="6" t="s">
        <v>308</v>
      </c>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row>
    <row r="475" spans="2:40" x14ac:dyDescent="0.25">
      <c r="B475" s="24" t="s">
        <v>295</v>
      </c>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row>
    <row r="476" spans="2:40" x14ac:dyDescent="0.25">
      <c r="B476" t="s">
        <v>305</v>
      </c>
      <c r="C476" s="17">
        <v>0.29545509780328</v>
      </c>
      <c r="D476" s="17">
        <v>0.29389758081428102</v>
      </c>
      <c r="E476" s="17">
        <v>0.29664349980202798</v>
      </c>
      <c r="F476" s="17"/>
      <c r="G476" s="17">
        <v>0.481725360715198</v>
      </c>
      <c r="H476" s="17">
        <v>0.42504130481801899</v>
      </c>
      <c r="I476" s="17">
        <v>0.31072622434629199</v>
      </c>
      <c r="J476" s="17">
        <v>0.305721809200449</v>
      </c>
      <c r="K476" s="17">
        <v>0.20313547418151601</v>
      </c>
      <c r="L476" s="17">
        <v>0.13894089312594801</v>
      </c>
      <c r="M476" s="17"/>
      <c r="N476" s="17">
        <v>0.27839849288327101</v>
      </c>
      <c r="O476" s="17">
        <v>0.26522471390441898</v>
      </c>
      <c r="P476" s="17">
        <v>0.29445107047067598</v>
      </c>
      <c r="Q476" s="17">
        <v>0.34558556934127099</v>
      </c>
      <c r="R476" s="17"/>
      <c r="S476" s="17">
        <v>0.300234699496507</v>
      </c>
      <c r="T476" s="17">
        <v>0.22059922452887701</v>
      </c>
      <c r="U476" s="17">
        <v>0.335759109935583</v>
      </c>
      <c r="V476" s="17">
        <v>0.219443682682681</v>
      </c>
      <c r="W476" s="17">
        <v>0.28341582566433299</v>
      </c>
      <c r="X476" s="17">
        <v>0.24602266253564001</v>
      </c>
      <c r="Y476" s="17">
        <v>0.307176189013458</v>
      </c>
      <c r="Z476" s="17">
        <v>0.20489453358115001</v>
      </c>
      <c r="AA476" s="17">
        <v>0.35051518871707998</v>
      </c>
      <c r="AB476" s="17">
        <v>0.36860605682685699</v>
      </c>
      <c r="AC476" s="17">
        <v>0.43674793320517802</v>
      </c>
      <c r="AD476" s="17">
        <v>0.33319920241005002</v>
      </c>
      <c r="AE476" s="17"/>
      <c r="AF476" s="17">
        <v>0.21535012591326999</v>
      </c>
      <c r="AG476" s="17">
        <v>0.32717293931890701</v>
      </c>
      <c r="AH476" s="17">
        <v>0.30165697529615398</v>
      </c>
      <c r="AI476" s="17"/>
      <c r="AJ476" s="17">
        <v>0.17116440105759001</v>
      </c>
      <c r="AK476" s="17">
        <v>0.38972675939686202</v>
      </c>
      <c r="AL476" s="17">
        <v>0.22778677811419701</v>
      </c>
      <c r="AM476" s="17">
        <v>0.203442001469744</v>
      </c>
      <c r="AN476" s="17">
        <v>0.32613064915948597</v>
      </c>
    </row>
    <row r="477" spans="2:40" x14ac:dyDescent="0.25">
      <c r="B477" t="s">
        <v>306</v>
      </c>
      <c r="C477" s="17">
        <v>0.34618953837153199</v>
      </c>
      <c r="D477" s="17">
        <v>0.36039425476584802</v>
      </c>
      <c r="E477" s="17">
        <v>0.33113054273988601</v>
      </c>
      <c r="F477" s="17"/>
      <c r="G477" s="17">
        <v>0.35051511964472898</v>
      </c>
      <c r="H477" s="17">
        <v>0.35379683008743901</v>
      </c>
      <c r="I477" s="17">
        <v>0.39029727663059699</v>
      </c>
      <c r="J477" s="17">
        <v>0.31642393130997098</v>
      </c>
      <c r="K477" s="17">
        <v>0.34291457600603797</v>
      </c>
      <c r="L477" s="17">
        <v>0.33559296239991598</v>
      </c>
      <c r="M477" s="17"/>
      <c r="N477" s="17">
        <v>0.38094665769130998</v>
      </c>
      <c r="O477" s="17">
        <v>0.32587407408789398</v>
      </c>
      <c r="P477" s="17">
        <v>0.33788816907795799</v>
      </c>
      <c r="Q477" s="17">
        <v>0.33042386269985902</v>
      </c>
      <c r="R477" s="17"/>
      <c r="S477" s="17">
        <v>0.34997477906126401</v>
      </c>
      <c r="T477" s="17">
        <v>0.39607499088210502</v>
      </c>
      <c r="U477" s="17">
        <v>0.33498607375301798</v>
      </c>
      <c r="V477" s="17">
        <v>0.385247536973017</v>
      </c>
      <c r="W477" s="17">
        <v>0.34156512779557402</v>
      </c>
      <c r="X477" s="17">
        <v>0.35613515223418801</v>
      </c>
      <c r="Y477" s="17">
        <v>0.369780909685896</v>
      </c>
      <c r="Z477" s="17">
        <v>0.31087751496292099</v>
      </c>
      <c r="AA477" s="17">
        <v>0.31922475005004802</v>
      </c>
      <c r="AB477" s="17">
        <v>0.295295152215236</v>
      </c>
      <c r="AC477" s="17">
        <v>0.303034768316567</v>
      </c>
      <c r="AD477" s="17">
        <v>0.31236955583441001</v>
      </c>
      <c r="AE477" s="17"/>
      <c r="AF477" s="17">
        <v>0.32135773137997597</v>
      </c>
      <c r="AG477" s="17">
        <v>0.37175580901036798</v>
      </c>
      <c r="AH477" s="17">
        <v>0.325078808360803</v>
      </c>
      <c r="AI477" s="17"/>
      <c r="AJ477" s="17">
        <v>0.35855193127958401</v>
      </c>
      <c r="AK477" s="17">
        <v>0.34993546595949898</v>
      </c>
      <c r="AL477" s="17">
        <v>0.37656123468228703</v>
      </c>
      <c r="AM477" s="17">
        <v>0.463421535355106</v>
      </c>
      <c r="AN477" s="17">
        <v>0.258379695507786</v>
      </c>
    </row>
    <row r="478" spans="2:40" x14ac:dyDescent="0.25">
      <c r="B478" t="s">
        <v>307</v>
      </c>
      <c r="C478" s="17">
        <v>0.27307006212317098</v>
      </c>
      <c r="D478" s="17">
        <v>0.27728125020085098</v>
      </c>
      <c r="E478" s="17">
        <v>0.270815768987756</v>
      </c>
      <c r="F478" s="17"/>
      <c r="G478" s="17">
        <v>0.11749764707169599</v>
      </c>
      <c r="H478" s="17">
        <v>0.16232853726781599</v>
      </c>
      <c r="I478" s="17">
        <v>0.189958074229478</v>
      </c>
      <c r="J478" s="17">
        <v>0.25414023923379297</v>
      </c>
      <c r="K478" s="17">
        <v>0.37822013812690403</v>
      </c>
      <c r="L478" s="17">
        <v>0.43883434108054198</v>
      </c>
      <c r="M478" s="17"/>
      <c r="N478" s="17">
        <v>0.26928687933192502</v>
      </c>
      <c r="O478" s="17">
        <v>0.31721454153519402</v>
      </c>
      <c r="P478" s="17">
        <v>0.27196272393848597</v>
      </c>
      <c r="Q478" s="17">
        <v>0.235782136311391</v>
      </c>
      <c r="R478" s="17"/>
      <c r="S478" s="17">
        <v>0.28351956715867099</v>
      </c>
      <c r="T478" s="17">
        <v>0.303983853456475</v>
      </c>
      <c r="U478" s="17">
        <v>0.21908676130077001</v>
      </c>
      <c r="V478" s="17">
        <v>0.30546147192509598</v>
      </c>
      <c r="W478" s="17">
        <v>0.306207163658823</v>
      </c>
      <c r="X478" s="17">
        <v>0.331696507771989</v>
      </c>
      <c r="Y478" s="17">
        <v>0.24189736743610399</v>
      </c>
      <c r="Z478" s="17">
        <v>0.42762680305836798</v>
      </c>
      <c r="AA478" s="17">
        <v>0.190230983305789</v>
      </c>
      <c r="AB478" s="17">
        <v>0.261214186223023</v>
      </c>
      <c r="AC478" s="17">
        <v>0.16822709753692899</v>
      </c>
      <c r="AD478" s="17">
        <v>0.29820535754065502</v>
      </c>
      <c r="AE478" s="17"/>
      <c r="AF478" s="17">
        <v>0.377365251196628</v>
      </c>
      <c r="AG478" s="17">
        <v>0.21739159668543401</v>
      </c>
      <c r="AH478" s="17">
        <v>0.27996603199098102</v>
      </c>
      <c r="AI478" s="17"/>
      <c r="AJ478" s="17">
        <v>0.39652942266064301</v>
      </c>
      <c r="AK478" s="17">
        <v>0.17108648179005201</v>
      </c>
      <c r="AL478" s="17">
        <v>0.24838593345978999</v>
      </c>
      <c r="AM478" s="17">
        <v>0.333136463175149</v>
      </c>
      <c r="AN478" s="17">
        <v>0.30854273692068201</v>
      </c>
    </row>
    <row r="479" spans="2:40" x14ac:dyDescent="0.25">
      <c r="B479" t="s">
        <v>64</v>
      </c>
      <c r="C479" s="17">
        <v>8.5285301702016106E-2</v>
      </c>
      <c r="D479" s="17">
        <v>6.8426914219020002E-2</v>
      </c>
      <c r="E479" s="17">
        <v>0.101410188470329</v>
      </c>
      <c r="F479" s="17"/>
      <c r="G479" s="17">
        <v>5.0261872568377199E-2</v>
      </c>
      <c r="H479" s="17">
        <v>5.8833327826726102E-2</v>
      </c>
      <c r="I479" s="17">
        <v>0.109018424793632</v>
      </c>
      <c r="J479" s="17">
        <v>0.123714020255787</v>
      </c>
      <c r="K479" s="17">
        <v>7.5729811685542395E-2</v>
      </c>
      <c r="L479" s="17">
        <v>8.6631803393592693E-2</v>
      </c>
      <c r="M479" s="17"/>
      <c r="N479" s="17">
        <v>7.1367970093493396E-2</v>
      </c>
      <c r="O479" s="17">
        <v>9.1686670472493403E-2</v>
      </c>
      <c r="P479" s="17">
        <v>9.56980365128801E-2</v>
      </c>
      <c r="Q479" s="17">
        <v>8.8208431647479296E-2</v>
      </c>
      <c r="R479" s="17"/>
      <c r="S479" s="17">
        <v>6.6270954283557906E-2</v>
      </c>
      <c r="T479" s="17">
        <v>7.9341931132542398E-2</v>
      </c>
      <c r="U479" s="17">
        <v>0.110168055010629</v>
      </c>
      <c r="V479" s="17">
        <v>8.9847308419206101E-2</v>
      </c>
      <c r="W479" s="17">
        <v>6.8811882881270006E-2</v>
      </c>
      <c r="X479" s="17">
        <v>6.6145677458182395E-2</v>
      </c>
      <c r="Y479" s="17">
        <v>8.1145533864542305E-2</v>
      </c>
      <c r="Z479" s="17">
        <v>5.66011483975613E-2</v>
      </c>
      <c r="AA479" s="17">
        <v>0.140029077927083</v>
      </c>
      <c r="AB479" s="17">
        <v>7.4884604734884494E-2</v>
      </c>
      <c r="AC479" s="17">
        <v>9.1990200941326802E-2</v>
      </c>
      <c r="AD479" s="17">
        <v>5.6225884214885398E-2</v>
      </c>
      <c r="AE479" s="17"/>
      <c r="AF479" s="17">
        <v>8.5926891510125794E-2</v>
      </c>
      <c r="AG479" s="17">
        <v>8.3679654985290994E-2</v>
      </c>
      <c r="AH479" s="17">
        <v>9.3298184352061803E-2</v>
      </c>
      <c r="AI479" s="17"/>
      <c r="AJ479" s="17">
        <v>7.3754245002182597E-2</v>
      </c>
      <c r="AK479" s="17">
        <v>8.9251292853587599E-2</v>
      </c>
      <c r="AL479" s="17">
        <v>0.14726605374372601</v>
      </c>
      <c r="AM479" s="17">
        <v>0</v>
      </c>
      <c r="AN479" s="17">
        <v>0.106946918412046</v>
      </c>
    </row>
    <row r="480" spans="2:40" x14ac:dyDescent="0.25">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row>
    <row r="481" spans="2:40" x14ac:dyDescent="0.25">
      <c r="B481" s="6" t="s">
        <v>309</v>
      </c>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row>
    <row r="482" spans="2:40" x14ac:dyDescent="0.25">
      <c r="B482" s="24" t="s">
        <v>310</v>
      </c>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row>
    <row r="483" spans="2:40" x14ac:dyDescent="0.25">
      <c r="B483" t="s">
        <v>289</v>
      </c>
      <c r="C483" s="17">
        <v>0.58572432410711395</v>
      </c>
      <c r="D483" s="17">
        <v>0.55848123044827203</v>
      </c>
      <c r="E483" s="17">
        <v>0.60667426787322498</v>
      </c>
      <c r="F483" s="17"/>
      <c r="G483" s="17">
        <v>0.54422471003381101</v>
      </c>
      <c r="H483" s="17">
        <v>0.59197136093159897</v>
      </c>
      <c r="I483" s="17">
        <v>0.59216634484057196</v>
      </c>
      <c r="J483" s="17">
        <v>0.62203974797135997</v>
      </c>
      <c r="K483" s="17">
        <v>0.55571506244556501</v>
      </c>
      <c r="L483" s="17">
        <v>0.60627321799210199</v>
      </c>
      <c r="M483" s="17"/>
      <c r="N483" s="17">
        <v>0.55813850594664505</v>
      </c>
      <c r="O483" s="17">
        <v>0.63006332203948101</v>
      </c>
      <c r="P483" s="17">
        <v>0.554283210988611</v>
      </c>
      <c r="Q483" s="17">
        <v>0.59809917858278705</v>
      </c>
      <c r="R483" s="17"/>
      <c r="S483" s="17">
        <v>0.45170011346315098</v>
      </c>
      <c r="T483" s="17">
        <v>0.57644314706849797</v>
      </c>
      <c r="U483" s="17">
        <v>0.65762254818565902</v>
      </c>
      <c r="V483" s="17">
        <v>0.51849776337753695</v>
      </c>
      <c r="W483" s="17">
        <v>0.57255986854302598</v>
      </c>
      <c r="X483" s="17">
        <v>0.574396887510777</v>
      </c>
      <c r="Y483" s="17">
        <v>0.69911019518592099</v>
      </c>
      <c r="Z483" s="17">
        <v>0.63101099489508194</v>
      </c>
      <c r="AA483" s="17">
        <v>0.68289278699953904</v>
      </c>
      <c r="AB483" s="17">
        <v>0.57964980565719704</v>
      </c>
      <c r="AC483" s="17">
        <v>0.46836433090595198</v>
      </c>
      <c r="AD483" s="17">
        <v>0.63645699187760396</v>
      </c>
      <c r="AE483" s="17"/>
      <c r="AF483" s="17">
        <v>0.54337087764690095</v>
      </c>
      <c r="AG483" s="17">
        <v>0.58501065820354503</v>
      </c>
      <c r="AH483" s="17">
        <v>0.70370254225734896</v>
      </c>
      <c r="AI483" s="17"/>
      <c r="AJ483" s="17">
        <v>0.55942197446529196</v>
      </c>
      <c r="AK483" s="17">
        <v>0.58542028571826099</v>
      </c>
      <c r="AL483" s="17">
        <v>0.54132187143810195</v>
      </c>
      <c r="AM483" s="17">
        <v>0.75681315959307205</v>
      </c>
      <c r="AN483" s="17">
        <v>0.65734742592941897</v>
      </c>
    </row>
    <row r="484" spans="2:40" x14ac:dyDescent="0.25">
      <c r="B484" t="s">
        <v>290</v>
      </c>
      <c r="C484" s="17">
        <v>0.40218944506572901</v>
      </c>
      <c r="D484" s="17">
        <v>0.405265542793109</v>
      </c>
      <c r="E484" s="17">
        <v>0.40115914023493898</v>
      </c>
      <c r="F484" s="17"/>
      <c r="G484" s="17">
        <v>0.36033267344141501</v>
      </c>
      <c r="H484" s="17">
        <v>0.33997388671475098</v>
      </c>
      <c r="I484" s="17">
        <v>0.43622054514110098</v>
      </c>
      <c r="J484" s="17">
        <v>0.34370400081279301</v>
      </c>
      <c r="K484" s="17">
        <v>0.474874383992338</v>
      </c>
      <c r="L484" s="17">
        <v>0.48146304182824501</v>
      </c>
      <c r="M484" s="17"/>
      <c r="N484" s="17">
        <v>0.47209972598823002</v>
      </c>
      <c r="O484" s="17">
        <v>0.36654235030545601</v>
      </c>
      <c r="P484" s="17">
        <v>0.34857364639945598</v>
      </c>
      <c r="Q484" s="17">
        <v>0.42585019185617401</v>
      </c>
      <c r="R484" s="17"/>
      <c r="S484" s="17">
        <v>0.36269446828278101</v>
      </c>
      <c r="T484" s="17">
        <v>0.37328745663797602</v>
      </c>
      <c r="U484" s="17">
        <v>0.486042584249887</v>
      </c>
      <c r="V484" s="17">
        <v>0.42992597785203901</v>
      </c>
      <c r="W484" s="17">
        <v>0.36423684326021599</v>
      </c>
      <c r="X484" s="17">
        <v>0.48091428556511401</v>
      </c>
      <c r="Y484" s="17">
        <v>0.37208258016850099</v>
      </c>
      <c r="Z484" s="17">
        <v>0.41305168519246899</v>
      </c>
      <c r="AA484" s="17">
        <v>0.41141336497100001</v>
      </c>
      <c r="AB484" s="17">
        <v>0.37527383855251001</v>
      </c>
      <c r="AC484" s="17">
        <v>0.384223447747571</v>
      </c>
      <c r="AD484" s="17">
        <v>0.24627257603317501</v>
      </c>
      <c r="AE484" s="17"/>
      <c r="AF484" s="17">
        <v>0.39304267436512103</v>
      </c>
      <c r="AG484" s="17">
        <v>0.41439169268325798</v>
      </c>
      <c r="AH484" s="17">
        <v>0.37593723899663101</v>
      </c>
      <c r="AI484" s="17"/>
      <c r="AJ484" s="17">
        <v>0.45339780986553702</v>
      </c>
      <c r="AK484" s="17">
        <v>0.377377074888053</v>
      </c>
      <c r="AL484" s="17">
        <v>0.343502481121714</v>
      </c>
      <c r="AM484" s="17">
        <v>1</v>
      </c>
      <c r="AN484" s="17">
        <v>0.370797921281806</v>
      </c>
    </row>
    <row r="485" spans="2:40" x14ac:dyDescent="0.25">
      <c r="B485" t="s">
        <v>292</v>
      </c>
      <c r="C485" s="17">
        <v>0.372176500129689</v>
      </c>
      <c r="D485" s="17">
        <v>0.40511725873227</v>
      </c>
      <c r="E485" s="17">
        <v>0.34636139448030001</v>
      </c>
      <c r="F485" s="17"/>
      <c r="G485" s="17">
        <v>0.33338719913589698</v>
      </c>
      <c r="H485" s="17">
        <v>0.42015362354430102</v>
      </c>
      <c r="I485" s="17">
        <v>0.36379515254110401</v>
      </c>
      <c r="J485" s="17">
        <v>0.382158522547283</v>
      </c>
      <c r="K485" s="17">
        <v>0.36074001226409202</v>
      </c>
      <c r="L485" s="17">
        <v>0.364609656767174</v>
      </c>
      <c r="M485" s="17"/>
      <c r="N485" s="17">
        <v>0.43945583595767501</v>
      </c>
      <c r="O485" s="17">
        <v>0.31061094293385799</v>
      </c>
      <c r="P485" s="17">
        <v>0.335918172967683</v>
      </c>
      <c r="Q485" s="17">
        <v>0.40787761725905097</v>
      </c>
      <c r="R485" s="17"/>
      <c r="S485" s="17">
        <v>0.47950189344306698</v>
      </c>
      <c r="T485" s="17">
        <v>0.34928551765214699</v>
      </c>
      <c r="U485" s="17">
        <v>0.31252093038964301</v>
      </c>
      <c r="V485" s="17">
        <v>0.332094679533388</v>
      </c>
      <c r="W485" s="17">
        <v>0.22186121907740999</v>
      </c>
      <c r="X485" s="17">
        <v>0.49462602407859602</v>
      </c>
      <c r="Y485" s="17">
        <v>0.41095523252230298</v>
      </c>
      <c r="Z485" s="17">
        <v>0.41069080401619501</v>
      </c>
      <c r="AA485" s="17">
        <v>0.37520958182085401</v>
      </c>
      <c r="AB485" s="17">
        <v>0.33830301115144401</v>
      </c>
      <c r="AC485" s="17">
        <v>0.34554834440743898</v>
      </c>
      <c r="AD485" s="17">
        <v>0.25584075284991298</v>
      </c>
      <c r="AE485" s="17"/>
      <c r="AF485" s="17">
        <v>0.35879866670546301</v>
      </c>
      <c r="AG485" s="17">
        <v>0.426534638857752</v>
      </c>
      <c r="AH485" s="17">
        <v>0.29179704588715499</v>
      </c>
      <c r="AI485" s="17"/>
      <c r="AJ485" s="17">
        <v>0.38009314063650701</v>
      </c>
      <c r="AK485" s="17">
        <v>0.36673518055762599</v>
      </c>
      <c r="AL485" s="17">
        <v>0.44863103006757898</v>
      </c>
      <c r="AM485" s="17">
        <v>0.48643271222765</v>
      </c>
      <c r="AN485" s="17">
        <v>0.27791478402152398</v>
      </c>
    </row>
    <row r="486" spans="2:40" x14ac:dyDescent="0.25">
      <c r="B486" t="s">
        <v>291</v>
      </c>
      <c r="C486" s="17">
        <v>0.37204249652240501</v>
      </c>
      <c r="D486" s="17">
        <v>0.36548313839027502</v>
      </c>
      <c r="E486" s="17">
        <v>0.37885906036549999</v>
      </c>
      <c r="F486" s="17"/>
      <c r="G486" s="17">
        <v>0.46044148702710402</v>
      </c>
      <c r="H486" s="17">
        <v>0.41618392857108899</v>
      </c>
      <c r="I486" s="17">
        <v>0.31562562372226399</v>
      </c>
      <c r="J486" s="17">
        <v>0.34081818204973502</v>
      </c>
      <c r="K486" s="17">
        <v>0.34237045490367402</v>
      </c>
      <c r="L486" s="17">
        <v>0.33367524112306401</v>
      </c>
      <c r="M486" s="17"/>
      <c r="N486" s="17">
        <v>0.43987024429695198</v>
      </c>
      <c r="O486" s="17">
        <v>0.40714742895197997</v>
      </c>
      <c r="P486" s="17">
        <v>0.34083297745250202</v>
      </c>
      <c r="Q486" s="17">
        <v>0.286591504066671</v>
      </c>
      <c r="R486" s="17"/>
      <c r="S486" s="17">
        <v>0.48242560304758197</v>
      </c>
      <c r="T486" s="17">
        <v>0.42292510853424897</v>
      </c>
      <c r="U486" s="17">
        <v>0.36498122239077602</v>
      </c>
      <c r="V486" s="17">
        <v>0.399822746913847</v>
      </c>
      <c r="W486" s="17">
        <v>0.15134474163255801</v>
      </c>
      <c r="X486" s="17">
        <v>0.409483892223858</v>
      </c>
      <c r="Y486" s="17">
        <v>0.39792841741736101</v>
      </c>
      <c r="Z486" s="17">
        <v>0.28274408331273998</v>
      </c>
      <c r="AA486" s="17">
        <v>0.21903857958954001</v>
      </c>
      <c r="AB486" s="17">
        <v>0.44614259347248703</v>
      </c>
      <c r="AC486" s="17">
        <v>0.45234329435905002</v>
      </c>
      <c r="AD486" s="17">
        <v>0.51357364085984802</v>
      </c>
      <c r="AE486" s="17"/>
      <c r="AF486" s="17">
        <v>0.33272048999353299</v>
      </c>
      <c r="AG486" s="17">
        <v>0.39035272941988097</v>
      </c>
      <c r="AH486" s="17">
        <v>0.29030998323295099</v>
      </c>
      <c r="AI486" s="17"/>
      <c r="AJ486" s="17">
        <v>0.34744523871650801</v>
      </c>
      <c r="AK486" s="17">
        <v>0.43131950395227697</v>
      </c>
      <c r="AL486" s="17">
        <v>0.317321205516232</v>
      </c>
      <c r="AM486" s="17">
        <v>0.24324587182072299</v>
      </c>
      <c r="AN486" s="17">
        <v>0.319882346868472</v>
      </c>
    </row>
    <row r="487" spans="2:40" x14ac:dyDescent="0.25">
      <c r="B487" t="s">
        <v>293</v>
      </c>
      <c r="C487" s="17">
        <v>0.28798104980564498</v>
      </c>
      <c r="D487" s="17">
        <v>0.32762621397876102</v>
      </c>
      <c r="E487" s="17">
        <v>0.25631093764521701</v>
      </c>
      <c r="F487" s="17"/>
      <c r="G487" s="17">
        <v>0.42609739517466999</v>
      </c>
      <c r="H487" s="17">
        <v>0.41788897977047101</v>
      </c>
      <c r="I487" s="17">
        <v>0.346691890120851</v>
      </c>
      <c r="J487" s="17">
        <v>0.18747500421440999</v>
      </c>
      <c r="K487" s="17">
        <v>0.192582441710479</v>
      </c>
      <c r="L487" s="17">
        <v>6.45027285582538E-2</v>
      </c>
      <c r="M487" s="17"/>
      <c r="N487" s="17">
        <v>0.27272853529036101</v>
      </c>
      <c r="O487" s="17">
        <v>0.27636666370164698</v>
      </c>
      <c r="P487" s="17">
        <v>0.30033097970942002</v>
      </c>
      <c r="Q487" s="17">
        <v>0.29731562793688199</v>
      </c>
      <c r="R487" s="17"/>
      <c r="S487" s="17">
        <v>0.27329552874406399</v>
      </c>
      <c r="T487" s="17">
        <v>0.28480705705978498</v>
      </c>
      <c r="U487" s="17">
        <v>0.46424830120046201</v>
      </c>
      <c r="V487" s="17">
        <v>0.27282105699411002</v>
      </c>
      <c r="W487" s="17">
        <v>0.248658343933294</v>
      </c>
      <c r="X487" s="17">
        <v>0.26608732906356902</v>
      </c>
      <c r="Y487" s="17">
        <v>0.23911829599884499</v>
      </c>
      <c r="Z487" s="17">
        <v>0.24408025055445201</v>
      </c>
      <c r="AA487" s="17">
        <v>0.24196451063174601</v>
      </c>
      <c r="AB487" s="17">
        <v>0.271292816309393</v>
      </c>
      <c r="AC487" s="17">
        <v>0.44102417378429698</v>
      </c>
      <c r="AD487" s="17">
        <v>0.29714990764796001</v>
      </c>
      <c r="AE487" s="17"/>
      <c r="AF487" s="17">
        <v>0.26907052443503499</v>
      </c>
      <c r="AG487" s="17">
        <v>0.28782433713138</v>
      </c>
      <c r="AH487" s="17">
        <v>0.302915241929055</v>
      </c>
      <c r="AI487" s="17"/>
      <c r="AJ487" s="17">
        <v>0.27454874248687</v>
      </c>
      <c r="AK487" s="17">
        <v>0.34702294337322298</v>
      </c>
      <c r="AL487" s="17">
        <v>0.17618568954711</v>
      </c>
      <c r="AM487" s="17">
        <v>0.24324587182072299</v>
      </c>
      <c r="AN487" s="17">
        <v>0.23889757380468399</v>
      </c>
    </row>
    <row r="488" spans="2:40" x14ac:dyDescent="0.25">
      <c r="B488" t="s">
        <v>64</v>
      </c>
      <c r="C488" s="17">
        <v>3.9781718932263503E-2</v>
      </c>
      <c r="D488" s="17">
        <v>5.1733331480248203E-2</v>
      </c>
      <c r="E488" s="17">
        <v>3.0057603116155799E-2</v>
      </c>
      <c r="F488" s="17"/>
      <c r="G488" s="17">
        <v>4.5266103472129601E-2</v>
      </c>
      <c r="H488" s="17">
        <v>1.1193871119740999E-2</v>
      </c>
      <c r="I488" s="17">
        <v>5.6160976849909401E-2</v>
      </c>
      <c r="J488" s="17">
        <v>5.2352239335446797E-2</v>
      </c>
      <c r="K488" s="17">
        <v>5.0816316377163502E-2</v>
      </c>
      <c r="L488" s="17">
        <v>3.2278877190462997E-2</v>
      </c>
      <c r="M488" s="17"/>
      <c r="N488" s="17">
        <v>3.18995244882802E-2</v>
      </c>
      <c r="O488" s="17">
        <v>3.9663064684712597E-2</v>
      </c>
      <c r="P488" s="17">
        <v>4.8222338312751002E-2</v>
      </c>
      <c r="Q488" s="17">
        <v>3.9837814441682301E-2</v>
      </c>
      <c r="R488" s="17"/>
      <c r="S488" s="17">
        <v>2.1692087940153398E-2</v>
      </c>
      <c r="T488" s="17">
        <v>1.67880701404702E-2</v>
      </c>
      <c r="U488" s="17">
        <v>2.4650472238238599E-2</v>
      </c>
      <c r="V488" s="17">
        <v>4.8288779929700598E-2</v>
      </c>
      <c r="W488" s="17">
        <v>4.9747695056378799E-2</v>
      </c>
      <c r="X488" s="17">
        <v>7.6991360403890804E-2</v>
      </c>
      <c r="Y488" s="17">
        <v>2.2539184095886101E-2</v>
      </c>
      <c r="Z488" s="17">
        <v>0</v>
      </c>
      <c r="AA488" s="17">
        <v>3.4033802020515397E-2</v>
      </c>
      <c r="AB488" s="17">
        <v>9.4777916918341601E-2</v>
      </c>
      <c r="AC488" s="17">
        <v>5.5462822535621598E-2</v>
      </c>
      <c r="AD488" s="17">
        <v>0</v>
      </c>
      <c r="AE488" s="17"/>
      <c r="AF488" s="17">
        <v>3.98427775972943E-2</v>
      </c>
      <c r="AG488" s="17">
        <v>3.1273490113701397E-2</v>
      </c>
      <c r="AH488" s="17">
        <v>4.1133888809255698E-2</v>
      </c>
      <c r="AI488" s="17"/>
      <c r="AJ488" s="17">
        <v>2.7702738394001801E-2</v>
      </c>
      <c r="AK488" s="17">
        <v>4.0281831986845797E-2</v>
      </c>
      <c r="AL488" s="17">
        <v>6.2532316934126198E-2</v>
      </c>
      <c r="AM488" s="17">
        <v>0</v>
      </c>
      <c r="AN488" s="17">
        <v>5.78812474215444E-2</v>
      </c>
    </row>
    <row r="489" spans="2:40" x14ac:dyDescent="0.25">
      <c r="B489" t="s">
        <v>63</v>
      </c>
      <c r="C489" s="17">
        <v>3.99653702664451E-3</v>
      </c>
      <c r="D489" s="17">
        <v>4.4060158395558503E-3</v>
      </c>
      <c r="E489" s="17">
        <v>3.6732691109674399E-3</v>
      </c>
      <c r="F489" s="17"/>
      <c r="G489" s="17">
        <v>0</v>
      </c>
      <c r="H489" s="17">
        <v>9.6979738489204603E-3</v>
      </c>
      <c r="I489" s="17">
        <v>0</v>
      </c>
      <c r="J489" s="17">
        <v>0</v>
      </c>
      <c r="K489" s="17">
        <v>1.72206547660377E-2</v>
      </c>
      <c r="L489" s="17">
        <v>0</v>
      </c>
      <c r="M489" s="17"/>
      <c r="N489" s="17">
        <v>0</v>
      </c>
      <c r="O489" s="17">
        <v>1.57279611079327E-2</v>
      </c>
      <c r="P489" s="17">
        <v>0</v>
      </c>
      <c r="Q489" s="17">
        <v>0</v>
      </c>
      <c r="R489" s="17"/>
      <c r="S489" s="17">
        <v>0</v>
      </c>
      <c r="T489" s="17">
        <v>0</v>
      </c>
      <c r="U489" s="17">
        <v>0</v>
      </c>
      <c r="V489" s="17">
        <v>0</v>
      </c>
      <c r="W489" s="17">
        <v>2.4275766148418799E-2</v>
      </c>
      <c r="X489" s="17">
        <v>0</v>
      </c>
      <c r="Y489" s="17">
        <v>2.2267337213857801E-2</v>
      </c>
      <c r="Z489" s="17">
        <v>0</v>
      </c>
      <c r="AA489" s="17">
        <v>0</v>
      </c>
      <c r="AB489" s="17">
        <v>0</v>
      </c>
      <c r="AC489" s="17">
        <v>0</v>
      </c>
      <c r="AD489" s="17">
        <v>0</v>
      </c>
      <c r="AE489" s="17"/>
      <c r="AF489" s="17">
        <v>5.0116801310782404E-3</v>
      </c>
      <c r="AG489" s="17">
        <v>4.8120164845515496E-3</v>
      </c>
      <c r="AH489" s="17">
        <v>0</v>
      </c>
      <c r="AI489" s="17"/>
      <c r="AJ489" s="17">
        <v>0</v>
      </c>
      <c r="AK489" s="17">
        <v>1.2139006585263099E-2</v>
      </c>
      <c r="AL489" s="17">
        <v>0</v>
      </c>
      <c r="AM489" s="17">
        <v>0</v>
      </c>
      <c r="AN489" s="17">
        <v>0</v>
      </c>
    </row>
    <row r="490" spans="2:40" x14ac:dyDescent="0.25">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row>
    <row r="491" spans="2:40" x14ac:dyDescent="0.25">
      <c r="B491" s="6" t="s">
        <v>311</v>
      </c>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row>
    <row r="492" spans="2:40" x14ac:dyDescent="0.25">
      <c r="B492" s="24" t="s">
        <v>310</v>
      </c>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row>
    <row r="493" spans="2:40" x14ac:dyDescent="0.25">
      <c r="B493" t="s">
        <v>296</v>
      </c>
      <c r="C493" s="17">
        <v>1.6941938709842602E-2</v>
      </c>
      <c r="D493" s="17">
        <v>2.3262284770131099E-2</v>
      </c>
      <c r="E493" s="17">
        <v>1.17841681390017E-2</v>
      </c>
      <c r="F493" s="17"/>
      <c r="G493" s="17">
        <v>2.5179546229941299E-2</v>
      </c>
      <c r="H493" s="17">
        <v>1.86849932910555E-2</v>
      </c>
      <c r="I493" s="17">
        <v>1.31132893379012E-2</v>
      </c>
      <c r="J493" s="17">
        <v>0</v>
      </c>
      <c r="K493" s="17">
        <v>3.2301379497566701E-2</v>
      </c>
      <c r="L493" s="17">
        <v>1.35706698045122E-2</v>
      </c>
      <c r="M493" s="17"/>
      <c r="N493" s="17">
        <v>1.42035491459249E-2</v>
      </c>
      <c r="O493" s="17">
        <v>7.6003809651022597E-3</v>
      </c>
      <c r="P493" s="17">
        <v>3.5765410248346598E-2</v>
      </c>
      <c r="Q493" s="17">
        <v>9.8627946102389594E-3</v>
      </c>
      <c r="R493" s="17"/>
      <c r="S493" s="17">
        <v>1.7760667899638601E-2</v>
      </c>
      <c r="T493" s="17">
        <v>1.7783428973687902E-2</v>
      </c>
      <c r="U493" s="17">
        <v>0</v>
      </c>
      <c r="V493" s="17">
        <v>2.5372422173184001E-2</v>
      </c>
      <c r="W493" s="17">
        <v>3.0345420755999799E-2</v>
      </c>
      <c r="X493" s="17">
        <v>1.65258129774386E-2</v>
      </c>
      <c r="Y493" s="17">
        <v>2.1282784087949199E-2</v>
      </c>
      <c r="Z493" s="17">
        <v>0</v>
      </c>
      <c r="AA493" s="17">
        <v>1.7460789479430201E-2</v>
      </c>
      <c r="AB493" s="17">
        <v>0</v>
      </c>
      <c r="AC493" s="17">
        <v>0</v>
      </c>
      <c r="AD493" s="17">
        <v>0.104948566321257</v>
      </c>
      <c r="AE493" s="17"/>
      <c r="AF493" s="17">
        <v>2.0387224164793799E-2</v>
      </c>
      <c r="AG493" s="17">
        <v>2.1230305446688798E-2</v>
      </c>
      <c r="AH493" s="17">
        <v>0</v>
      </c>
      <c r="AI493" s="17"/>
      <c r="AJ493" s="17">
        <v>3.0054479068751801E-2</v>
      </c>
      <c r="AK493" s="17">
        <v>5.7746976963245003E-3</v>
      </c>
      <c r="AL493" s="17">
        <v>0</v>
      </c>
      <c r="AM493" s="17">
        <v>0</v>
      </c>
      <c r="AN493" s="17">
        <v>1.70600406915811E-2</v>
      </c>
    </row>
    <row r="494" spans="2:40" x14ac:dyDescent="0.25">
      <c r="B494" t="s">
        <v>297</v>
      </c>
      <c r="C494" s="17">
        <v>0.106245244295427</v>
      </c>
      <c r="D494" s="17">
        <v>9.7463032987346501E-2</v>
      </c>
      <c r="E494" s="17">
        <v>0.11389962215338401</v>
      </c>
      <c r="F494" s="17"/>
      <c r="G494" s="17">
        <v>8.4355307553140899E-2</v>
      </c>
      <c r="H494" s="17">
        <v>8.3054214815141705E-2</v>
      </c>
      <c r="I494" s="17">
        <v>8.9473598623712902E-2</v>
      </c>
      <c r="J494" s="17">
        <v>0.117712072620791</v>
      </c>
      <c r="K494" s="17">
        <v>0.13835702722992699</v>
      </c>
      <c r="L494" s="17">
        <v>0.14516385142468299</v>
      </c>
      <c r="M494" s="17"/>
      <c r="N494" s="17">
        <v>0.102408627934156</v>
      </c>
      <c r="O494" s="17">
        <v>0.113729757489534</v>
      </c>
      <c r="P494" s="17">
        <v>9.5746481772806993E-2</v>
      </c>
      <c r="Q494" s="17">
        <v>0.114753014240527</v>
      </c>
      <c r="R494" s="17"/>
      <c r="S494" s="17">
        <v>0.15037474562863501</v>
      </c>
      <c r="T494" s="17">
        <v>9.2910281401128406E-2</v>
      </c>
      <c r="U494" s="17">
        <v>0.115746628251355</v>
      </c>
      <c r="V494" s="17">
        <v>0.10147336214732899</v>
      </c>
      <c r="W494" s="17">
        <v>0.13204441488087301</v>
      </c>
      <c r="X494" s="17">
        <v>0.181497588821394</v>
      </c>
      <c r="Y494" s="17">
        <v>0.10687882023345199</v>
      </c>
      <c r="Z494" s="17">
        <v>4.47510575654603E-2</v>
      </c>
      <c r="AA494" s="17">
        <v>4.98180720075636E-2</v>
      </c>
      <c r="AB494" s="17">
        <v>0.104254553065516</v>
      </c>
      <c r="AC494" s="17">
        <v>4.9744475859149803E-2</v>
      </c>
      <c r="AD494" s="17">
        <v>0</v>
      </c>
      <c r="AE494" s="17"/>
      <c r="AF494" s="17">
        <v>0.11317763464237</v>
      </c>
      <c r="AG494" s="17">
        <v>7.5154553424748194E-2</v>
      </c>
      <c r="AH494" s="17">
        <v>0.202776796125098</v>
      </c>
      <c r="AI494" s="17"/>
      <c r="AJ494" s="17">
        <v>0.116207629386547</v>
      </c>
      <c r="AK494" s="17">
        <v>0.10483863171615</v>
      </c>
      <c r="AL494" s="17">
        <v>6.0167844817978898E-2</v>
      </c>
      <c r="AM494" s="17">
        <v>0</v>
      </c>
      <c r="AN494" s="17">
        <v>0.168337128409392</v>
      </c>
    </row>
    <row r="495" spans="2:40" x14ac:dyDescent="0.25">
      <c r="B495" t="s">
        <v>298</v>
      </c>
      <c r="C495" s="17">
        <v>0.15525415333447401</v>
      </c>
      <c r="D495" s="17">
        <v>0.16687675766138901</v>
      </c>
      <c r="E495" s="17">
        <v>0.142478843211088</v>
      </c>
      <c r="F495" s="17"/>
      <c r="G495" s="17">
        <v>0.18402805209039999</v>
      </c>
      <c r="H495" s="17">
        <v>0.148594375008859</v>
      </c>
      <c r="I495" s="17">
        <v>0.15765547975020899</v>
      </c>
      <c r="J495" s="17">
        <v>0.124095347536579</v>
      </c>
      <c r="K495" s="17">
        <v>0.16506711326582299</v>
      </c>
      <c r="L495" s="17">
        <v>0.14852970407848501</v>
      </c>
      <c r="M495" s="17"/>
      <c r="N495" s="17">
        <v>0.13120275433393899</v>
      </c>
      <c r="O495" s="17">
        <v>0.13718153113266801</v>
      </c>
      <c r="P495" s="17">
        <v>0.169242026394719</v>
      </c>
      <c r="Q495" s="17">
        <v>0.18787376965883501</v>
      </c>
      <c r="R495" s="17"/>
      <c r="S495" s="17">
        <v>0.19408465548887499</v>
      </c>
      <c r="T495" s="17">
        <v>0.16313079765362101</v>
      </c>
      <c r="U495" s="17">
        <v>0.23435957765595</v>
      </c>
      <c r="V495" s="17">
        <v>0.16433903826855401</v>
      </c>
      <c r="W495" s="17">
        <v>0.10496403599341</v>
      </c>
      <c r="X495" s="17">
        <v>7.4059925932321399E-2</v>
      </c>
      <c r="Y495" s="17">
        <v>0.17779445350630799</v>
      </c>
      <c r="Z495" s="17">
        <v>0.12977708797496301</v>
      </c>
      <c r="AA495" s="17">
        <v>0.18173512324718899</v>
      </c>
      <c r="AB495" s="17">
        <v>9.5544829639480702E-2</v>
      </c>
      <c r="AC495" s="17">
        <v>0.20197070138273299</v>
      </c>
      <c r="AD495" s="17">
        <v>0.113292147153099</v>
      </c>
      <c r="AE495" s="17"/>
      <c r="AF495" s="17">
        <v>0.168811581144236</v>
      </c>
      <c r="AG495" s="17">
        <v>0.125866673913067</v>
      </c>
      <c r="AH495" s="17">
        <v>0.16863796116563501</v>
      </c>
      <c r="AI495" s="17"/>
      <c r="AJ495" s="17">
        <v>0.167559167941052</v>
      </c>
      <c r="AK495" s="17">
        <v>0.159171508930843</v>
      </c>
      <c r="AL495" s="17">
        <v>0.10873092022311399</v>
      </c>
      <c r="AM495" s="17">
        <v>0.54398083161056099</v>
      </c>
      <c r="AN495" s="17">
        <v>0.100242639482896</v>
      </c>
    </row>
    <row r="496" spans="2:40" x14ac:dyDescent="0.25">
      <c r="B496" t="s">
        <v>299</v>
      </c>
      <c r="C496" s="17">
        <v>0.18071258031356699</v>
      </c>
      <c r="D496" s="17">
        <v>0.20411648834412699</v>
      </c>
      <c r="E496" s="17">
        <v>0.16205684633012901</v>
      </c>
      <c r="F496" s="17"/>
      <c r="G496" s="17">
        <v>0.231028916045494</v>
      </c>
      <c r="H496" s="17">
        <v>0.25899698201425198</v>
      </c>
      <c r="I496" s="17">
        <v>0.151410353142411</v>
      </c>
      <c r="J496" s="17">
        <v>0.15552077969919501</v>
      </c>
      <c r="K496" s="17">
        <v>0.115095350387413</v>
      </c>
      <c r="L496" s="17">
        <v>0.130877707890589</v>
      </c>
      <c r="M496" s="17"/>
      <c r="N496" s="17">
        <v>0.20722304211901299</v>
      </c>
      <c r="O496" s="17">
        <v>0.15713681060330301</v>
      </c>
      <c r="P496" s="17">
        <v>0.18546799768220701</v>
      </c>
      <c r="Q496" s="17">
        <v>0.164108965417984</v>
      </c>
      <c r="R496" s="17"/>
      <c r="S496" s="17">
        <v>0.11341817035762999</v>
      </c>
      <c r="T496" s="17">
        <v>0.16250007500345201</v>
      </c>
      <c r="U496" s="17">
        <v>0.18783341132092901</v>
      </c>
      <c r="V496" s="17">
        <v>0.31057866944179902</v>
      </c>
      <c r="W496" s="17">
        <v>0.10297275216874099</v>
      </c>
      <c r="X496" s="17">
        <v>0.18043280843739301</v>
      </c>
      <c r="Y496" s="17">
        <v>0.18920916857290501</v>
      </c>
      <c r="Z496" s="17">
        <v>0.25328971701453601</v>
      </c>
      <c r="AA496" s="17">
        <v>0.23962264441454401</v>
      </c>
      <c r="AB496" s="17">
        <v>0.140673347573672</v>
      </c>
      <c r="AC496" s="17">
        <v>9.8098861605724799E-2</v>
      </c>
      <c r="AD496" s="17">
        <v>0.12563703996898201</v>
      </c>
      <c r="AE496" s="17"/>
      <c r="AF496" s="17">
        <v>0.183533013955059</v>
      </c>
      <c r="AG496" s="17">
        <v>0.20263943375339999</v>
      </c>
      <c r="AH496" s="17">
        <v>7.3637848946781798E-2</v>
      </c>
      <c r="AI496" s="17"/>
      <c r="AJ496" s="17">
        <v>0.20605121764457501</v>
      </c>
      <c r="AK496" s="17">
        <v>0.18456552588584099</v>
      </c>
      <c r="AL496" s="17">
        <v>0.160117722035862</v>
      </c>
      <c r="AM496" s="17">
        <v>0.21277329656871599</v>
      </c>
      <c r="AN496" s="17">
        <v>5.81012610854637E-2</v>
      </c>
    </row>
    <row r="497" spans="2:40" x14ac:dyDescent="0.25">
      <c r="B497" t="s">
        <v>300</v>
      </c>
      <c r="C497" s="17">
        <v>0.15715477268953101</v>
      </c>
      <c r="D497" s="17">
        <v>0.15156110001831199</v>
      </c>
      <c r="E497" s="17">
        <v>0.16236626500663101</v>
      </c>
      <c r="F497" s="17"/>
      <c r="G497" s="17">
        <v>0.186858579914017</v>
      </c>
      <c r="H497" s="17">
        <v>0.16467244753018201</v>
      </c>
      <c r="I497" s="17">
        <v>0.21334188780379901</v>
      </c>
      <c r="J497" s="17">
        <v>0.19013838205034</v>
      </c>
      <c r="K497" s="17">
        <v>7.9186409088985693E-2</v>
      </c>
      <c r="L497" s="17">
        <v>7.9852897179628096E-2</v>
      </c>
      <c r="M497" s="17"/>
      <c r="N497" s="17">
        <v>0.19589859583469599</v>
      </c>
      <c r="O497" s="17">
        <v>0.120970369401267</v>
      </c>
      <c r="P497" s="17">
        <v>0.13179629659105199</v>
      </c>
      <c r="Q497" s="17">
        <v>0.182835677357329</v>
      </c>
      <c r="R497" s="17"/>
      <c r="S497" s="17">
        <v>0.20658588234797501</v>
      </c>
      <c r="T497" s="17">
        <v>0.183286375902832</v>
      </c>
      <c r="U497" s="17">
        <v>0.14891478707821401</v>
      </c>
      <c r="V497" s="17">
        <v>0.162274095468322</v>
      </c>
      <c r="W497" s="17">
        <v>6.1539046472570198E-2</v>
      </c>
      <c r="X497" s="17">
        <v>7.6265194904448497E-2</v>
      </c>
      <c r="Y497" s="17">
        <v>0.11705056988953701</v>
      </c>
      <c r="Z497" s="17">
        <v>0.165583679038456</v>
      </c>
      <c r="AA497" s="17">
        <v>0.18268577771167799</v>
      </c>
      <c r="AB497" s="17">
        <v>0.20743549117183199</v>
      </c>
      <c r="AC497" s="17">
        <v>0.21116776683184699</v>
      </c>
      <c r="AD497" s="17">
        <v>0.24802607306365199</v>
      </c>
      <c r="AE497" s="17"/>
      <c r="AF497" s="17">
        <v>0.14317440949061999</v>
      </c>
      <c r="AG497" s="17">
        <v>0.14766031764271401</v>
      </c>
      <c r="AH497" s="17">
        <v>0.251541072981665</v>
      </c>
      <c r="AI497" s="17"/>
      <c r="AJ497" s="17">
        <v>0.11192256895842299</v>
      </c>
      <c r="AK497" s="17">
        <v>0.14304352825498101</v>
      </c>
      <c r="AL497" s="17">
        <v>0.29657237834720301</v>
      </c>
      <c r="AM497" s="17">
        <v>0.24324587182072299</v>
      </c>
      <c r="AN497" s="17">
        <v>0.234214804354787</v>
      </c>
    </row>
    <row r="498" spans="2:40" x14ac:dyDescent="0.25">
      <c r="B498" t="s">
        <v>301</v>
      </c>
      <c r="C498" s="17">
        <v>0.11022429110326599</v>
      </c>
      <c r="D498" s="17">
        <v>0.11609520225968201</v>
      </c>
      <c r="E498" s="17">
        <v>0.10578825511055399</v>
      </c>
      <c r="F498" s="17"/>
      <c r="G498" s="17">
        <v>5.7621050934591897E-2</v>
      </c>
      <c r="H498" s="17">
        <v>0.132281522474996</v>
      </c>
      <c r="I498" s="17">
        <v>0.13284790248258899</v>
      </c>
      <c r="J498" s="17">
        <v>7.9908233357595199E-2</v>
      </c>
      <c r="K498" s="17">
        <v>7.5009679984830893E-2</v>
      </c>
      <c r="L498" s="17">
        <v>0.16306347286130601</v>
      </c>
      <c r="M498" s="17"/>
      <c r="N498" s="17">
        <v>0.119884468552234</v>
      </c>
      <c r="O498" s="17">
        <v>0.13915940958230499</v>
      </c>
      <c r="P498" s="17">
        <v>9.5608716164489904E-2</v>
      </c>
      <c r="Q498" s="17">
        <v>8.4895023037010603E-2</v>
      </c>
      <c r="R498" s="17"/>
      <c r="S498" s="17">
        <v>0.12629989909706901</v>
      </c>
      <c r="T498" s="17">
        <v>8.5240663483831802E-2</v>
      </c>
      <c r="U498" s="17">
        <v>0.16695158202062099</v>
      </c>
      <c r="V498" s="17">
        <v>4.4708759206007802E-2</v>
      </c>
      <c r="W498" s="17">
        <v>0.15006655300812799</v>
      </c>
      <c r="X498" s="17">
        <v>0.108103007711</v>
      </c>
      <c r="Y498" s="17">
        <v>0.12860104153427401</v>
      </c>
      <c r="Z498" s="17">
        <v>0.20182907015981499</v>
      </c>
      <c r="AA498" s="17">
        <v>8.0946004623891704E-2</v>
      </c>
      <c r="AB498" s="17">
        <v>8.0136634957043207E-2</v>
      </c>
      <c r="AC498" s="17">
        <v>0.149219563680802</v>
      </c>
      <c r="AD498" s="17">
        <v>0</v>
      </c>
      <c r="AE498" s="17"/>
      <c r="AF498" s="17">
        <v>7.7215659911981593E-2</v>
      </c>
      <c r="AG498" s="17">
        <v>0.16189544495618799</v>
      </c>
      <c r="AH498" s="17">
        <v>9.5109239991722702E-2</v>
      </c>
      <c r="AI498" s="17"/>
      <c r="AJ498" s="17">
        <v>9.6583379651773493E-2</v>
      </c>
      <c r="AK498" s="17">
        <v>0.147964694548329</v>
      </c>
      <c r="AL498" s="17">
        <v>0.15053495749184201</v>
      </c>
      <c r="AM498" s="17">
        <v>0</v>
      </c>
      <c r="AN498" s="17">
        <v>7.4607204267711599E-2</v>
      </c>
    </row>
    <row r="499" spans="2:40" x14ac:dyDescent="0.25">
      <c r="B499" t="s">
        <v>302</v>
      </c>
      <c r="C499" s="17">
        <v>4.6453397584788197E-2</v>
      </c>
      <c r="D499" s="17">
        <v>6.3774151720987396E-2</v>
      </c>
      <c r="E499" s="17">
        <v>3.2318744977109001E-2</v>
      </c>
      <c r="F499" s="17"/>
      <c r="G499" s="17">
        <v>5.4432973174786001E-2</v>
      </c>
      <c r="H499" s="17">
        <v>5.1510333013286502E-2</v>
      </c>
      <c r="I499" s="17">
        <v>7.1352173788888196E-2</v>
      </c>
      <c r="J499" s="17">
        <v>5.2680153338266297E-2</v>
      </c>
      <c r="K499" s="17">
        <v>1.5501466147979001E-2</v>
      </c>
      <c r="L499" s="17">
        <v>1.9990285173550799E-2</v>
      </c>
      <c r="M499" s="17"/>
      <c r="N499" s="17">
        <v>5.3901676437132097E-2</v>
      </c>
      <c r="O499" s="17">
        <v>6.0709625642194003E-2</v>
      </c>
      <c r="P499" s="17">
        <v>3.95100759837246E-2</v>
      </c>
      <c r="Q499" s="17">
        <v>3.06424083040783E-2</v>
      </c>
      <c r="R499" s="17"/>
      <c r="S499" s="17">
        <v>0.100453833375059</v>
      </c>
      <c r="T499" s="17">
        <v>6.4070934886651998E-2</v>
      </c>
      <c r="U499" s="17">
        <v>2.1080735190951501E-2</v>
      </c>
      <c r="V499" s="17">
        <v>5.2780435165279402E-2</v>
      </c>
      <c r="W499" s="17">
        <v>5.9298981690690901E-2</v>
      </c>
      <c r="X499" s="17">
        <v>1.7212392610813702E-2</v>
      </c>
      <c r="Y499" s="17">
        <v>3.9995842943271701E-2</v>
      </c>
      <c r="Z499" s="17">
        <v>0</v>
      </c>
      <c r="AA499" s="17">
        <v>7.3237295204204994E-2</v>
      </c>
      <c r="AB499" s="17">
        <v>2.68809358398788E-2</v>
      </c>
      <c r="AC499" s="17">
        <v>0</v>
      </c>
      <c r="AD499" s="17">
        <v>0</v>
      </c>
      <c r="AE499" s="17"/>
      <c r="AF499" s="17">
        <v>5.5925264339690903E-2</v>
      </c>
      <c r="AG499" s="17">
        <v>3.3558568275105297E-2</v>
      </c>
      <c r="AH499" s="17">
        <v>3.5956517175197197E-2</v>
      </c>
      <c r="AI499" s="17"/>
      <c r="AJ499" s="17">
        <v>3.2743406981199499E-2</v>
      </c>
      <c r="AK499" s="17">
        <v>6.2888109047130103E-2</v>
      </c>
      <c r="AL499" s="17">
        <v>7.7699479632428195E-2</v>
      </c>
      <c r="AM499" s="17">
        <v>0</v>
      </c>
      <c r="AN499" s="17">
        <v>3.9278841099108099E-2</v>
      </c>
    </row>
    <row r="500" spans="2:40" x14ac:dyDescent="0.25">
      <c r="B500" t="s">
        <v>303</v>
      </c>
      <c r="C500" s="17">
        <v>6.9925114232329999E-2</v>
      </c>
      <c r="D500" s="17">
        <v>5.9020872238435301E-2</v>
      </c>
      <c r="E500" s="17">
        <v>7.9196114518902905E-2</v>
      </c>
      <c r="F500" s="17"/>
      <c r="G500" s="17">
        <v>0.118713288296713</v>
      </c>
      <c r="H500" s="17">
        <v>8.1120033372417299E-2</v>
      </c>
      <c r="I500" s="17">
        <v>4.3731456416855802E-2</v>
      </c>
      <c r="J500" s="17">
        <v>6.6269707898305497E-2</v>
      </c>
      <c r="K500" s="17">
        <v>6.3797502045184404E-2</v>
      </c>
      <c r="L500" s="17">
        <v>4.1020416278597198E-2</v>
      </c>
      <c r="M500" s="17"/>
      <c r="N500" s="17">
        <v>5.48034760283179E-2</v>
      </c>
      <c r="O500" s="17">
        <v>8.5008195122220798E-2</v>
      </c>
      <c r="P500" s="17">
        <v>7.0182253006998194E-2</v>
      </c>
      <c r="Q500" s="17">
        <v>7.0588845887892104E-2</v>
      </c>
      <c r="R500" s="17"/>
      <c r="S500" s="17">
        <v>1.65913068564498E-2</v>
      </c>
      <c r="T500" s="17">
        <v>7.0821574813713706E-2</v>
      </c>
      <c r="U500" s="17">
        <v>5.8381199332588403E-2</v>
      </c>
      <c r="V500" s="17">
        <v>2.45220494106635E-2</v>
      </c>
      <c r="W500" s="17">
        <v>0.12832379855906101</v>
      </c>
      <c r="X500" s="17">
        <v>9.0008476995434294E-2</v>
      </c>
      <c r="Y500" s="17">
        <v>9.3895526086022696E-2</v>
      </c>
      <c r="Z500" s="17">
        <v>4.03967485144828E-2</v>
      </c>
      <c r="AA500" s="17">
        <v>5.6156843855971902E-2</v>
      </c>
      <c r="AB500" s="17">
        <v>8.0915286763372299E-2</v>
      </c>
      <c r="AC500" s="17">
        <v>0.15088323742399001</v>
      </c>
      <c r="AD500" s="17">
        <v>0.11372298184419501</v>
      </c>
      <c r="AE500" s="17"/>
      <c r="AF500" s="17">
        <v>7.0867706873250794E-2</v>
      </c>
      <c r="AG500" s="17">
        <v>6.5888972678224897E-2</v>
      </c>
      <c r="AH500" s="17">
        <v>5.60543764321903E-2</v>
      </c>
      <c r="AI500" s="17"/>
      <c r="AJ500" s="17">
        <v>6.1660613154706299E-2</v>
      </c>
      <c r="AK500" s="17">
        <v>8.8866783056382098E-2</v>
      </c>
      <c r="AL500" s="17">
        <v>2.2581547144991599E-2</v>
      </c>
      <c r="AM500" s="17">
        <v>0</v>
      </c>
      <c r="AN500" s="17">
        <v>8.2363428868984401E-2</v>
      </c>
    </row>
    <row r="501" spans="2:40" x14ac:dyDescent="0.25">
      <c r="B501" t="s">
        <v>64</v>
      </c>
      <c r="C501" s="17">
        <v>0.15708850773677399</v>
      </c>
      <c r="D501" s="17">
        <v>0.11783010999959</v>
      </c>
      <c r="E501" s="17">
        <v>0.190111140553201</v>
      </c>
      <c r="F501" s="17"/>
      <c r="G501" s="17">
        <v>5.7782285760915202E-2</v>
      </c>
      <c r="H501" s="17">
        <v>6.1085098479809502E-2</v>
      </c>
      <c r="I501" s="17">
        <v>0.12707385865363399</v>
      </c>
      <c r="J501" s="17">
        <v>0.21367532349892701</v>
      </c>
      <c r="K501" s="17">
        <v>0.31568407235229101</v>
      </c>
      <c r="L501" s="17">
        <v>0.25793099530864899</v>
      </c>
      <c r="M501" s="17"/>
      <c r="N501" s="17">
        <v>0.12047380961458801</v>
      </c>
      <c r="O501" s="17">
        <v>0.178503920061405</v>
      </c>
      <c r="P501" s="17">
        <v>0.17668074215565499</v>
      </c>
      <c r="Q501" s="17">
        <v>0.154439501486105</v>
      </c>
      <c r="R501" s="17"/>
      <c r="S501" s="17">
        <v>7.4430838948669101E-2</v>
      </c>
      <c r="T501" s="17">
        <v>0.16025586788108201</v>
      </c>
      <c r="U501" s="17">
        <v>6.6732079149391901E-2</v>
      </c>
      <c r="V501" s="17">
        <v>0.11395116871886</v>
      </c>
      <c r="W501" s="17">
        <v>0.23044499647052599</v>
      </c>
      <c r="X501" s="17">
        <v>0.25589479160975598</v>
      </c>
      <c r="Y501" s="17">
        <v>0.12529179314628</v>
      </c>
      <c r="Z501" s="17">
        <v>0.164372639732288</v>
      </c>
      <c r="AA501" s="17">
        <v>0.118337449455527</v>
      </c>
      <c r="AB501" s="17">
        <v>0.26415892098920501</v>
      </c>
      <c r="AC501" s="17">
        <v>0.138915393215753</v>
      </c>
      <c r="AD501" s="17">
        <v>0.29437319164881498</v>
      </c>
      <c r="AE501" s="17"/>
      <c r="AF501" s="17">
        <v>0.16690750547799801</v>
      </c>
      <c r="AG501" s="17">
        <v>0.166105729909863</v>
      </c>
      <c r="AH501" s="17">
        <v>0.11628618718170999</v>
      </c>
      <c r="AI501" s="17"/>
      <c r="AJ501" s="17">
        <v>0.17721753721297201</v>
      </c>
      <c r="AK501" s="17">
        <v>0.10288652086402</v>
      </c>
      <c r="AL501" s="17">
        <v>0.123595150306582</v>
      </c>
      <c r="AM501" s="17">
        <v>0</v>
      </c>
      <c r="AN501" s="17">
        <v>0.22579465174007601</v>
      </c>
    </row>
    <row r="502" spans="2:40" x14ac:dyDescent="0.25">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c r="AA502" s="17"/>
      <c r="AB502" s="17"/>
      <c r="AC502" s="17"/>
      <c r="AD502" s="17"/>
      <c r="AE502" s="17"/>
      <c r="AF502" s="17"/>
      <c r="AG502" s="17"/>
      <c r="AH502" s="17"/>
      <c r="AI502" s="17"/>
      <c r="AJ502" s="17"/>
      <c r="AK502" s="17"/>
      <c r="AL502" s="17"/>
      <c r="AM502" s="17"/>
      <c r="AN502" s="17"/>
    </row>
    <row r="503" spans="2:40" x14ac:dyDescent="0.25">
      <c r="B503" s="6" t="s">
        <v>308</v>
      </c>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c r="AA503" s="17"/>
      <c r="AB503" s="17"/>
      <c r="AC503" s="17"/>
      <c r="AD503" s="17"/>
      <c r="AE503" s="17"/>
      <c r="AF503" s="17"/>
      <c r="AG503" s="17"/>
      <c r="AH503" s="17"/>
      <c r="AI503" s="17"/>
      <c r="AJ503" s="17"/>
      <c r="AK503" s="17"/>
      <c r="AL503" s="17"/>
      <c r="AM503" s="17"/>
      <c r="AN503" s="17"/>
    </row>
    <row r="504" spans="2:40" x14ac:dyDescent="0.25">
      <c r="B504" s="24" t="s">
        <v>310</v>
      </c>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c r="AA504" s="17"/>
      <c r="AB504" s="17"/>
      <c r="AC504" s="17"/>
      <c r="AD504" s="17"/>
      <c r="AE504" s="17"/>
      <c r="AF504" s="17"/>
      <c r="AG504" s="17"/>
      <c r="AH504" s="17"/>
      <c r="AI504" s="17"/>
      <c r="AJ504" s="17"/>
      <c r="AK504" s="17"/>
      <c r="AL504" s="17"/>
      <c r="AM504" s="17"/>
      <c r="AN504" s="17"/>
    </row>
    <row r="505" spans="2:40" x14ac:dyDescent="0.25">
      <c r="B505" t="s">
        <v>305</v>
      </c>
      <c r="C505" s="17">
        <v>0.29590593809065602</v>
      </c>
      <c r="D505" s="17">
        <v>0.30011392471687098</v>
      </c>
      <c r="E505" s="17">
        <v>0.29354126117434298</v>
      </c>
      <c r="F505" s="17"/>
      <c r="G505" s="17">
        <v>0.44085743042804398</v>
      </c>
      <c r="H505" s="17">
        <v>0.33198937951841501</v>
      </c>
      <c r="I505" s="17">
        <v>0.35122008317922898</v>
      </c>
      <c r="J505" s="17">
        <v>0.23254738066149799</v>
      </c>
      <c r="K505" s="17">
        <v>0.21881206929029301</v>
      </c>
      <c r="L505" s="17">
        <v>0.13983485547031799</v>
      </c>
      <c r="M505" s="17"/>
      <c r="N505" s="17">
        <v>0.34425144520470702</v>
      </c>
      <c r="O505" s="17">
        <v>0.25162480325169001</v>
      </c>
      <c r="P505" s="17">
        <v>0.28730528219173701</v>
      </c>
      <c r="Q505" s="17">
        <v>0.30289859742862302</v>
      </c>
      <c r="R505" s="17"/>
      <c r="S505" s="17">
        <v>0.31093753513254002</v>
      </c>
      <c r="T505" s="17">
        <v>0.24606911123759501</v>
      </c>
      <c r="U505" s="17">
        <v>0.34516978831419598</v>
      </c>
      <c r="V505" s="17">
        <v>0.16594568489987699</v>
      </c>
      <c r="W505" s="17">
        <v>0.18782870235180299</v>
      </c>
      <c r="X505" s="17">
        <v>0.17072282416859899</v>
      </c>
      <c r="Y505" s="17">
        <v>0.38873250666287801</v>
      </c>
      <c r="Z505" s="17">
        <v>0.42586521192539201</v>
      </c>
      <c r="AA505" s="17">
        <v>0.37532559873974802</v>
      </c>
      <c r="AB505" s="17">
        <v>0.30238750547030702</v>
      </c>
      <c r="AC505" s="17">
        <v>0.45741260590010202</v>
      </c>
      <c r="AD505" s="17">
        <v>0.48738609487682899</v>
      </c>
      <c r="AE505" s="17"/>
      <c r="AF505" s="17">
        <v>0.25295315764865001</v>
      </c>
      <c r="AG505" s="17">
        <v>0.29735522334819298</v>
      </c>
      <c r="AH505" s="17">
        <v>0.34865482187347302</v>
      </c>
      <c r="AI505" s="17"/>
      <c r="AJ505" s="17">
        <v>0.237700015464169</v>
      </c>
      <c r="AK505" s="17">
        <v>0.36047272010723702</v>
      </c>
      <c r="AL505" s="17">
        <v>0.26037325546122297</v>
      </c>
      <c r="AM505" s="17">
        <v>0.21277329656871599</v>
      </c>
      <c r="AN505" s="17">
        <v>0.29695119884353699</v>
      </c>
    </row>
    <row r="506" spans="2:40" x14ac:dyDescent="0.25">
      <c r="B506" t="s">
        <v>306</v>
      </c>
      <c r="C506" s="17">
        <v>0.36658134103491502</v>
      </c>
      <c r="D506" s="17">
        <v>0.37100082691505498</v>
      </c>
      <c r="E506" s="17">
        <v>0.360550647470118</v>
      </c>
      <c r="F506" s="17"/>
      <c r="G506" s="17">
        <v>0.46456653156883598</v>
      </c>
      <c r="H506" s="17">
        <v>0.412625857340844</v>
      </c>
      <c r="I506" s="17">
        <v>0.29861035950361398</v>
      </c>
      <c r="J506" s="17">
        <v>0.32473277880844598</v>
      </c>
      <c r="K506" s="17">
        <v>0.36762570223624302</v>
      </c>
      <c r="L506" s="17">
        <v>0.31619457851043398</v>
      </c>
      <c r="M506" s="17"/>
      <c r="N506" s="17">
        <v>0.379512532798574</v>
      </c>
      <c r="O506" s="17">
        <v>0.34623810092486101</v>
      </c>
      <c r="P506" s="17">
        <v>0.40270096523583898</v>
      </c>
      <c r="Q506" s="17">
        <v>0.32915077547152699</v>
      </c>
      <c r="R506" s="17"/>
      <c r="S506" s="17">
        <v>0.48209275103876698</v>
      </c>
      <c r="T506" s="17">
        <v>0.36005645994032398</v>
      </c>
      <c r="U506" s="17">
        <v>0.30235638048949998</v>
      </c>
      <c r="V506" s="17">
        <v>0.42805658585417999</v>
      </c>
      <c r="W506" s="17">
        <v>0.36794723152736097</v>
      </c>
      <c r="X506" s="17">
        <v>0.37694032039942099</v>
      </c>
      <c r="Y506" s="17">
        <v>0.37684606436632601</v>
      </c>
      <c r="Z506" s="17">
        <v>0.28266780862892599</v>
      </c>
      <c r="AA506" s="17">
        <v>0.37991186905867902</v>
      </c>
      <c r="AB506" s="17">
        <v>0.34941393407439097</v>
      </c>
      <c r="AC506" s="17">
        <v>0.29916138888506899</v>
      </c>
      <c r="AD506" s="17">
        <v>0</v>
      </c>
      <c r="AE506" s="17"/>
      <c r="AF506" s="17">
        <v>0.34753967097048299</v>
      </c>
      <c r="AG506" s="17">
        <v>0.36525801379094902</v>
      </c>
      <c r="AH506" s="17">
        <v>0.34544182467374202</v>
      </c>
      <c r="AI506" s="17"/>
      <c r="AJ506" s="17">
        <v>0.325243019658501</v>
      </c>
      <c r="AK506" s="17">
        <v>0.394290733415952</v>
      </c>
      <c r="AL506" s="17">
        <v>0.51937075770892105</v>
      </c>
      <c r="AM506" s="17">
        <v>0.78722670343128398</v>
      </c>
      <c r="AN506" s="17">
        <v>0.28158449451127099</v>
      </c>
    </row>
    <row r="507" spans="2:40" x14ac:dyDescent="0.25">
      <c r="B507" t="s">
        <v>307</v>
      </c>
      <c r="C507" s="17">
        <v>0.25755172528695702</v>
      </c>
      <c r="D507" s="17">
        <v>0.26053495148660999</v>
      </c>
      <c r="E507" s="17">
        <v>0.25605476859755399</v>
      </c>
      <c r="F507" s="17"/>
      <c r="G507" s="17">
        <v>4.9197954340430998E-2</v>
      </c>
      <c r="H507" s="17">
        <v>0.23391578721245501</v>
      </c>
      <c r="I507" s="17">
        <v>0.208591893481235</v>
      </c>
      <c r="J507" s="17">
        <v>0.27301969333798698</v>
      </c>
      <c r="K507" s="17">
        <v>0.31399304316084198</v>
      </c>
      <c r="L507" s="17">
        <v>0.51225666333684206</v>
      </c>
      <c r="M507" s="17"/>
      <c r="N507" s="17">
        <v>0.23907962604594399</v>
      </c>
      <c r="O507" s="17">
        <v>0.29938400460325199</v>
      </c>
      <c r="P507" s="17">
        <v>0.20826822180048099</v>
      </c>
      <c r="Q507" s="17">
        <v>0.28838782420512399</v>
      </c>
      <c r="R507" s="17"/>
      <c r="S507" s="17">
        <v>0.149800601125509</v>
      </c>
      <c r="T507" s="17">
        <v>0.30983814768648699</v>
      </c>
      <c r="U507" s="17">
        <v>0.25820112291180403</v>
      </c>
      <c r="V507" s="17">
        <v>0.32533745131532499</v>
      </c>
      <c r="W507" s="17">
        <v>0.33977858970661101</v>
      </c>
      <c r="X507" s="17">
        <v>0.30169170504416398</v>
      </c>
      <c r="Y507" s="17">
        <v>0.19315597008871399</v>
      </c>
      <c r="Z507" s="17">
        <v>0.29146697944568201</v>
      </c>
      <c r="AA507" s="17">
        <v>0.15052499893978299</v>
      </c>
      <c r="AB507" s="17">
        <v>0.34819856045530201</v>
      </c>
      <c r="AC507" s="17">
        <v>0.18579000897664999</v>
      </c>
      <c r="AD507" s="17">
        <v>0.218240713474356</v>
      </c>
      <c r="AE507" s="17"/>
      <c r="AF507" s="17">
        <v>0.31783917877697099</v>
      </c>
      <c r="AG507" s="17">
        <v>0.247015975299472</v>
      </c>
      <c r="AH507" s="17">
        <v>0.25410562714514401</v>
      </c>
      <c r="AI507" s="17"/>
      <c r="AJ507" s="17">
        <v>0.38206025571533397</v>
      </c>
      <c r="AK507" s="17">
        <v>0.135873627704063</v>
      </c>
      <c r="AL507" s="17">
        <v>0.19053477942651001</v>
      </c>
      <c r="AM507" s="17">
        <v>0</v>
      </c>
      <c r="AN507" s="17">
        <v>0.27147821673675299</v>
      </c>
    </row>
    <row r="508" spans="2:40" x14ac:dyDescent="0.25">
      <c r="B508" t="s">
        <v>64</v>
      </c>
      <c r="C508" s="17">
        <v>7.99609955874723E-2</v>
      </c>
      <c r="D508" s="17">
        <v>6.8350296881463296E-2</v>
      </c>
      <c r="E508" s="17">
        <v>8.9853322757985396E-2</v>
      </c>
      <c r="F508" s="17"/>
      <c r="G508" s="17">
        <v>4.5378083662688903E-2</v>
      </c>
      <c r="H508" s="17">
        <v>2.1468975928286199E-2</v>
      </c>
      <c r="I508" s="17">
        <v>0.14157766383592199</v>
      </c>
      <c r="J508" s="17">
        <v>0.169700147192069</v>
      </c>
      <c r="K508" s="17">
        <v>9.9569185312622502E-2</v>
      </c>
      <c r="L508" s="17">
        <v>3.1713902682405801E-2</v>
      </c>
      <c r="M508" s="17"/>
      <c r="N508" s="17">
        <v>3.7156395950774301E-2</v>
      </c>
      <c r="O508" s="17">
        <v>0.102753091220197</v>
      </c>
      <c r="P508" s="17">
        <v>0.101725530771943</v>
      </c>
      <c r="Q508" s="17">
        <v>7.9562802894725906E-2</v>
      </c>
      <c r="R508" s="17"/>
      <c r="S508" s="17">
        <v>5.7169112703184199E-2</v>
      </c>
      <c r="T508" s="17">
        <v>8.4036281135593999E-2</v>
      </c>
      <c r="U508" s="17">
        <v>9.4272708284499504E-2</v>
      </c>
      <c r="V508" s="17">
        <v>8.06602779306171E-2</v>
      </c>
      <c r="W508" s="17">
        <v>0.104445476414226</v>
      </c>
      <c r="X508" s="17">
        <v>0.15064515038781701</v>
      </c>
      <c r="Y508" s="17">
        <v>4.1265458882082703E-2</v>
      </c>
      <c r="Z508" s="17">
        <v>0</v>
      </c>
      <c r="AA508" s="17">
        <v>9.4237533261789894E-2</v>
      </c>
      <c r="AB508" s="17">
        <v>0</v>
      </c>
      <c r="AC508" s="17">
        <v>5.7635996238178999E-2</v>
      </c>
      <c r="AD508" s="17">
        <v>0.29437319164881498</v>
      </c>
      <c r="AE508" s="17"/>
      <c r="AF508" s="17">
        <v>8.1667992603896095E-2</v>
      </c>
      <c r="AG508" s="17">
        <v>9.0370787561386598E-2</v>
      </c>
      <c r="AH508" s="17">
        <v>5.1797726307641699E-2</v>
      </c>
      <c r="AI508" s="17"/>
      <c r="AJ508" s="17">
        <v>5.4996709161995498E-2</v>
      </c>
      <c r="AK508" s="17">
        <v>0.10936291877274899</v>
      </c>
      <c r="AL508" s="17">
        <v>2.9721207403345901E-2</v>
      </c>
      <c r="AM508" s="17">
        <v>0</v>
      </c>
      <c r="AN508" s="17">
        <v>0.14998608990843901</v>
      </c>
    </row>
    <row r="509" spans="2:40" x14ac:dyDescent="0.25">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c r="AA509" s="17"/>
      <c r="AB509" s="17"/>
      <c r="AC509" s="17"/>
      <c r="AD509" s="17"/>
      <c r="AE509" s="17"/>
      <c r="AF509" s="17"/>
      <c r="AG509" s="17"/>
      <c r="AH509" s="17"/>
      <c r="AI509" s="17"/>
      <c r="AJ509" s="17"/>
      <c r="AK509" s="17"/>
      <c r="AL509" s="17"/>
      <c r="AM509" s="17"/>
      <c r="AN509" s="17"/>
    </row>
    <row r="510" spans="2:40" x14ac:dyDescent="0.25">
      <c r="B510" s="6" t="s">
        <v>312</v>
      </c>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7"/>
      <c r="AB510" s="17"/>
      <c r="AC510" s="17"/>
      <c r="AD510" s="17"/>
      <c r="AE510" s="17"/>
      <c r="AF510" s="17"/>
      <c r="AG510" s="17"/>
      <c r="AH510" s="17"/>
      <c r="AI510" s="17"/>
      <c r="AJ510" s="17"/>
      <c r="AK510" s="17"/>
      <c r="AL510" s="17"/>
      <c r="AM510" s="17"/>
      <c r="AN510" s="17"/>
    </row>
    <row r="511" spans="2:40" x14ac:dyDescent="0.25">
      <c r="B511" s="24" t="s">
        <v>313</v>
      </c>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c r="AA511" s="17"/>
      <c r="AB511" s="17"/>
      <c r="AC511" s="17"/>
      <c r="AD511" s="17"/>
      <c r="AE511" s="17"/>
      <c r="AF511" s="17"/>
      <c r="AG511" s="17"/>
      <c r="AH511" s="17"/>
      <c r="AI511" s="17"/>
      <c r="AJ511" s="17"/>
      <c r="AK511" s="17"/>
      <c r="AL511" s="17"/>
      <c r="AM511" s="17"/>
      <c r="AN511" s="17"/>
    </row>
    <row r="512" spans="2:40" x14ac:dyDescent="0.25">
      <c r="B512" t="s">
        <v>289</v>
      </c>
      <c r="C512" s="17">
        <v>0.62818870377495994</v>
      </c>
      <c r="D512" s="17">
        <v>0.59088916354521803</v>
      </c>
      <c r="E512" s="17">
        <v>0.65851674919779102</v>
      </c>
      <c r="F512" s="17"/>
      <c r="G512" s="17">
        <v>0.64226411557297203</v>
      </c>
      <c r="H512" s="17">
        <v>0.66106110439897203</v>
      </c>
      <c r="I512" s="17">
        <v>0.58787144030868099</v>
      </c>
      <c r="J512" s="17">
        <v>0.60620467984677795</v>
      </c>
      <c r="K512" s="17">
        <v>0.62744521465741399</v>
      </c>
      <c r="L512" s="17">
        <v>0.646106945887719</v>
      </c>
      <c r="M512" s="17"/>
      <c r="N512" s="17">
        <v>0.64595541818325697</v>
      </c>
      <c r="O512" s="17">
        <v>0.59281081120409296</v>
      </c>
      <c r="P512" s="17">
        <v>0.66215491059457598</v>
      </c>
      <c r="Q512" s="17">
        <v>0.62065983560187199</v>
      </c>
      <c r="R512" s="17"/>
      <c r="S512" s="17">
        <v>0.59837369562908804</v>
      </c>
      <c r="T512" s="17">
        <v>0.574434195213958</v>
      </c>
      <c r="U512" s="17">
        <v>0.57013913670622596</v>
      </c>
      <c r="V512" s="17">
        <v>0.589082795441908</v>
      </c>
      <c r="W512" s="17">
        <v>0.68095949839252901</v>
      </c>
      <c r="X512" s="17">
        <v>0.58424121633295201</v>
      </c>
      <c r="Y512" s="17">
        <v>0.67377012910144196</v>
      </c>
      <c r="Z512" s="17">
        <v>0.67617347348956702</v>
      </c>
      <c r="AA512" s="17">
        <v>0.68502422658556394</v>
      </c>
      <c r="AB512" s="17">
        <v>0.65346749787238101</v>
      </c>
      <c r="AC512" s="17">
        <v>0.66914965268019999</v>
      </c>
      <c r="AD512" s="17">
        <v>0.71673043241888901</v>
      </c>
      <c r="AE512" s="17"/>
      <c r="AF512" s="17">
        <v>0.62890506712815197</v>
      </c>
      <c r="AG512" s="17">
        <v>0.64692391375759395</v>
      </c>
      <c r="AH512" s="17">
        <v>0.53208927052667698</v>
      </c>
      <c r="AI512" s="17"/>
      <c r="AJ512" s="17">
        <v>0.616807187528156</v>
      </c>
      <c r="AK512" s="17">
        <v>0.64026705881328005</v>
      </c>
      <c r="AL512" s="17">
        <v>0.62606101546816595</v>
      </c>
      <c r="AM512" s="17">
        <v>0.55760698287173405</v>
      </c>
      <c r="AN512" s="17">
        <v>0.577044365013901</v>
      </c>
    </row>
    <row r="513" spans="2:40" x14ac:dyDescent="0.25">
      <c r="B513" t="s">
        <v>290</v>
      </c>
      <c r="C513" s="17">
        <v>0.48005341461599899</v>
      </c>
      <c r="D513" s="17">
        <v>0.45042592522444502</v>
      </c>
      <c r="E513" s="17">
        <v>0.50362905429662197</v>
      </c>
      <c r="F513" s="17"/>
      <c r="G513" s="17">
        <v>0.54422357977701297</v>
      </c>
      <c r="H513" s="17">
        <v>0.46654608955934901</v>
      </c>
      <c r="I513" s="17">
        <v>0.48530705445364702</v>
      </c>
      <c r="J513" s="17">
        <v>0.49343736353297002</v>
      </c>
      <c r="K513" s="17">
        <v>0.48914747046927998</v>
      </c>
      <c r="L513" s="17">
        <v>0.44931784912580502</v>
      </c>
      <c r="M513" s="17"/>
      <c r="N513" s="17">
        <v>0.49023684091091901</v>
      </c>
      <c r="O513" s="17">
        <v>0.44757466497474702</v>
      </c>
      <c r="P513" s="17">
        <v>0.47583843303115397</v>
      </c>
      <c r="Q513" s="17">
        <v>0.51029764846787296</v>
      </c>
      <c r="R513" s="17"/>
      <c r="S513" s="17">
        <v>0.52744573266327299</v>
      </c>
      <c r="T513" s="17">
        <v>0.39449450995663898</v>
      </c>
      <c r="U513" s="17">
        <v>0.37038659276401598</v>
      </c>
      <c r="V513" s="17">
        <v>0.454373082367373</v>
      </c>
      <c r="W513" s="17">
        <v>0.53053496310120196</v>
      </c>
      <c r="X513" s="17">
        <v>0.53976242465769197</v>
      </c>
      <c r="Y513" s="17">
        <v>0.50833349105969206</v>
      </c>
      <c r="Z513" s="17">
        <v>0.362153707205357</v>
      </c>
      <c r="AA513" s="17">
        <v>0.41143524592546699</v>
      </c>
      <c r="AB513" s="17">
        <v>0.57533081680818599</v>
      </c>
      <c r="AC513" s="17">
        <v>0.55312288245089503</v>
      </c>
      <c r="AD513" s="17">
        <v>0.64484609549472505</v>
      </c>
      <c r="AE513" s="17"/>
      <c r="AF513" s="17">
        <v>0.447396670622971</v>
      </c>
      <c r="AG513" s="17">
        <v>0.48868195576400397</v>
      </c>
      <c r="AH513" s="17">
        <v>0.48664701310771202</v>
      </c>
      <c r="AI513" s="17"/>
      <c r="AJ513" s="17">
        <v>0.42296052556594199</v>
      </c>
      <c r="AK513" s="17">
        <v>0.47549290279714401</v>
      </c>
      <c r="AL513" s="17">
        <v>0.45612672271139498</v>
      </c>
      <c r="AM513" s="17">
        <v>0.600331207183746</v>
      </c>
      <c r="AN513" s="17">
        <v>0.54517951293529698</v>
      </c>
    </row>
    <row r="514" spans="2:40" x14ac:dyDescent="0.25">
      <c r="B514" t="s">
        <v>291</v>
      </c>
      <c r="C514" s="17">
        <v>0.41052683363191</v>
      </c>
      <c r="D514" s="17">
        <v>0.37432204956596998</v>
      </c>
      <c r="E514" s="17">
        <v>0.43944136148664598</v>
      </c>
      <c r="F514" s="17"/>
      <c r="G514" s="17">
        <v>0.45255972115287202</v>
      </c>
      <c r="H514" s="17">
        <v>0.40936783927585002</v>
      </c>
      <c r="I514" s="17">
        <v>0.45674111576138998</v>
      </c>
      <c r="J514" s="17">
        <v>0.42874330563258101</v>
      </c>
      <c r="K514" s="17">
        <v>0.35011781519387403</v>
      </c>
      <c r="L514" s="17">
        <v>0.39423638919052501</v>
      </c>
      <c r="M514" s="17"/>
      <c r="N514" s="17">
        <v>0.395368511090196</v>
      </c>
      <c r="O514" s="17">
        <v>0.417596898548106</v>
      </c>
      <c r="P514" s="17">
        <v>0.350454962746168</v>
      </c>
      <c r="Q514" s="17">
        <v>0.46427273903397998</v>
      </c>
      <c r="R514" s="17"/>
      <c r="S514" s="17">
        <v>0.33153266869385101</v>
      </c>
      <c r="T514" s="17">
        <v>0.39797591341236499</v>
      </c>
      <c r="U514" s="17">
        <v>0.45454058759208699</v>
      </c>
      <c r="V514" s="17">
        <v>0.38871154729368801</v>
      </c>
      <c r="W514" s="17">
        <v>0.440257265986293</v>
      </c>
      <c r="X514" s="17">
        <v>0.437573480047458</v>
      </c>
      <c r="Y514" s="17">
        <v>0.448840199524283</v>
      </c>
      <c r="Z514" s="17">
        <v>0.36354272508174801</v>
      </c>
      <c r="AA514" s="17">
        <v>0.43210971147820598</v>
      </c>
      <c r="AB514" s="17">
        <v>0.40026659462419101</v>
      </c>
      <c r="AC514" s="17">
        <v>0.39227914476763498</v>
      </c>
      <c r="AD514" s="17">
        <v>0.49131355802741999</v>
      </c>
      <c r="AE514" s="17"/>
      <c r="AF514" s="17">
        <v>0.41021920978821202</v>
      </c>
      <c r="AG514" s="17">
        <v>0.40285731297565802</v>
      </c>
      <c r="AH514" s="17">
        <v>0.42462853542561402</v>
      </c>
      <c r="AI514" s="17"/>
      <c r="AJ514" s="17">
        <v>0.411701810211549</v>
      </c>
      <c r="AK514" s="17">
        <v>0.41056890510520599</v>
      </c>
      <c r="AL514" s="17">
        <v>0.330743404852331</v>
      </c>
      <c r="AM514" s="17">
        <v>0.36524088284274803</v>
      </c>
      <c r="AN514" s="17">
        <v>0.41304255308033899</v>
      </c>
    </row>
    <row r="515" spans="2:40" x14ac:dyDescent="0.25">
      <c r="B515" t="s">
        <v>292</v>
      </c>
      <c r="C515" s="17">
        <v>0.37701426113915398</v>
      </c>
      <c r="D515" s="17">
        <v>0.40363215743763797</v>
      </c>
      <c r="E515" s="17">
        <v>0.35333737528213099</v>
      </c>
      <c r="F515" s="17"/>
      <c r="G515" s="17">
        <v>0.31795422047377703</v>
      </c>
      <c r="H515" s="17">
        <v>0.31543813596884102</v>
      </c>
      <c r="I515" s="17">
        <v>0.41722208739955302</v>
      </c>
      <c r="J515" s="17">
        <v>0.41642650406924703</v>
      </c>
      <c r="K515" s="17">
        <v>0.43764698252488798</v>
      </c>
      <c r="L515" s="17">
        <v>0.34123274876874998</v>
      </c>
      <c r="M515" s="17"/>
      <c r="N515" s="17">
        <v>0.32461613942715001</v>
      </c>
      <c r="O515" s="17">
        <v>0.36025618125090803</v>
      </c>
      <c r="P515" s="17">
        <v>0.36733024228600297</v>
      </c>
      <c r="Q515" s="17">
        <v>0.461224993191444</v>
      </c>
      <c r="R515" s="17"/>
      <c r="S515" s="17">
        <v>0.40734308709671102</v>
      </c>
      <c r="T515" s="17">
        <v>0.42186108966883501</v>
      </c>
      <c r="U515" s="17">
        <v>0.3538704857046</v>
      </c>
      <c r="V515" s="17">
        <v>0.335294695724485</v>
      </c>
      <c r="W515" s="17">
        <v>0.35591594287723599</v>
      </c>
      <c r="X515" s="17">
        <v>0.34527438970107899</v>
      </c>
      <c r="Y515" s="17">
        <v>0.35158907167186698</v>
      </c>
      <c r="Z515" s="17">
        <v>0.39436223834272899</v>
      </c>
      <c r="AA515" s="17">
        <v>0.31324734304037799</v>
      </c>
      <c r="AB515" s="17">
        <v>0.42523060139114899</v>
      </c>
      <c r="AC515" s="17">
        <v>0.42171208912894598</v>
      </c>
      <c r="AD515" s="17">
        <v>0.43762308016163298</v>
      </c>
      <c r="AE515" s="17"/>
      <c r="AF515" s="17">
        <v>0.37413146641653999</v>
      </c>
      <c r="AG515" s="17">
        <v>0.39242818001922097</v>
      </c>
      <c r="AH515" s="17">
        <v>0.35012913465239998</v>
      </c>
      <c r="AI515" s="17"/>
      <c r="AJ515" s="17">
        <v>0.38224949550105802</v>
      </c>
      <c r="AK515" s="17">
        <v>0.327859924129205</v>
      </c>
      <c r="AL515" s="17">
        <v>0.37220482896243701</v>
      </c>
      <c r="AM515" s="17">
        <v>0.44466041734075401</v>
      </c>
      <c r="AN515" s="17">
        <v>0.31244212518185399</v>
      </c>
    </row>
    <row r="516" spans="2:40" x14ac:dyDescent="0.25">
      <c r="B516" t="s">
        <v>293</v>
      </c>
      <c r="C516" s="17">
        <v>0.28253601616823298</v>
      </c>
      <c r="D516" s="17">
        <v>0.28969310242013602</v>
      </c>
      <c r="E516" s="17">
        <v>0.27720020623416203</v>
      </c>
      <c r="F516" s="17"/>
      <c r="G516" s="17">
        <v>0.33183488080097601</v>
      </c>
      <c r="H516" s="17">
        <v>0.30905626379336698</v>
      </c>
      <c r="I516" s="17">
        <v>0.32481601082747003</v>
      </c>
      <c r="J516" s="17">
        <v>0.28386279064955</v>
      </c>
      <c r="K516" s="17">
        <v>0.240916205287423</v>
      </c>
      <c r="L516" s="17">
        <v>0.25419993503587301</v>
      </c>
      <c r="M516" s="17"/>
      <c r="N516" s="17">
        <v>0.25458280468534999</v>
      </c>
      <c r="O516" s="17">
        <v>0.25535130232997499</v>
      </c>
      <c r="P516" s="17">
        <v>0.262490363935032</v>
      </c>
      <c r="Q516" s="17">
        <v>0.36051327494240998</v>
      </c>
      <c r="R516" s="17"/>
      <c r="S516" s="17">
        <v>0.26383733748731297</v>
      </c>
      <c r="T516" s="17">
        <v>0.27290839250653098</v>
      </c>
      <c r="U516" s="17">
        <v>0.25939057272934801</v>
      </c>
      <c r="V516" s="17">
        <v>0.300192915301142</v>
      </c>
      <c r="W516" s="17">
        <v>0.28668281813851099</v>
      </c>
      <c r="X516" s="17">
        <v>0.24981998107064499</v>
      </c>
      <c r="Y516" s="17">
        <v>0.223471070128414</v>
      </c>
      <c r="Z516" s="17">
        <v>0.35344252118851799</v>
      </c>
      <c r="AA516" s="17">
        <v>0.29092981361070902</v>
      </c>
      <c r="AB516" s="17">
        <v>0.27399423745263701</v>
      </c>
      <c r="AC516" s="17">
        <v>0.49617250072143998</v>
      </c>
      <c r="AD516" s="17">
        <v>0.22240086095696601</v>
      </c>
      <c r="AE516" s="17"/>
      <c r="AF516" s="17">
        <v>0.28812126916078301</v>
      </c>
      <c r="AG516" s="17">
        <v>0.26857324535618599</v>
      </c>
      <c r="AH516" s="17">
        <v>0.28498223904931602</v>
      </c>
      <c r="AI516" s="17"/>
      <c r="AJ516" s="17">
        <v>0.25680443941542402</v>
      </c>
      <c r="AK516" s="17">
        <v>0.33428665881018899</v>
      </c>
      <c r="AL516" s="17">
        <v>0.26077645584689102</v>
      </c>
      <c r="AM516" s="17">
        <v>0.25821764046155599</v>
      </c>
      <c r="AN516" s="17">
        <v>0.30097892662425602</v>
      </c>
    </row>
    <row r="517" spans="2:40" x14ac:dyDescent="0.25">
      <c r="B517" t="s">
        <v>64</v>
      </c>
      <c r="C517" s="17">
        <v>2.1406113936397301E-2</v>
      </c>
      <c r="D517" s="17">
        <v>1.9283069244316799E-2</v>
      </c>
      <c r="E517" s="17">
        <v>2.3229822069710301E-2</v>
      </c>
      <c r="F517" s="17"/>
      <c r="G517" s="17">
        <v>0</v>
      </c>
      <c r="H517" s="17">
        <v>8.5297197239975597E-3</v>
      </c>
      <c r="I517" s="17">
        <v>3.58760333916174E-2</v>
      </c>
      <c r="J517" s="17">
        <v>4.19102738059524E-2</v>
      </c>
      <c r="K517" s="17">
        <v>1.8312074116977502E-2</v>
      </c>
      <c r="L517" s="17">
        <v>1.4239270639185E-2</v>
      </c>
      <c r="M517" s="17"/>
      <c r="N517" s="17">
        <v>1.5572787406884E-2</v>
      </c>
      <c r="O517" s="17">
        <v>2.6853632153303698E-2</v>
      </c>
      <c r="P517" s="17">
        <v>3.0895455713769601E-2</v>
      </c>
      <c r="Q517" s="17">
        <v>1.3909528560747699E-2</v>
      </c>
      <c r="R517" s="17"/>
      <c r="S517" s="17">
        <v>4.6182533561893398E-2</v>
      </c>
      <c r="T517" s="17">
        <v>2.2583435693734999E-2</v>
      </c>
      <c r="U517" s="17">
        <v>5.55799787449269E-2</v>
      </c>
      <c r="V517" s="17">
        <v>2.4955499089223301E-2</v>
      </c>
      <c r="W517" s="17">
        <v>0</v>
      </c>
      <c r="X517" s="17">
        <v>3.4963585610211997E-2</v>
      </c>
      <c r="Y517" s="17">
        <v>1.2761421512952001E-2</v>
      </c>
      <c r="Z517" s="17">
        <v>0</v>
      </c>
      <c r="AA517" s="17">
        <v>0</v>
      </c>
      <c r="AB517" s="17">
        <v>1.0249632706611901E-2</v>
      </c>
      <c r="AC517" s="17">
        <v>1.99733230229426E-2</v>
      </c>
      <c r="AD517" s="17">
        <v>0</v>
      </c>
      <c r="AE517" s="17"/>
      <c r="AF517" s="17">
        <v>2.5109803698885502E-2</v>
      </c>
      <c r="AG517" s="17">
        <v>1.42800225058454E-2</v>
      </c>
      <c r="AH517" s="17">
        <v>4.7674582014239499E-2</v>
      </c>
      <c r="AI517" s="17"/>
      <c r="AJ517" s="17">
        <v>1.9812363305477199E-2</v>
      </c>
      <c r="AK517" s="17">
        <v>2.2309848347495401E-2</v>
      </c>
      <c r="AL517" s="17">
        <v>1.53140425605661E-2</v>
      </c>
      <c r="AM517" s="17">
        <v>3.4650569191712298E-2</v>
      </c>
      <c r="AN517" s="17">
        <v>4.1339748357897499E-2</v>
      </c>
    </row>
    <row r="518" spans="2:40" x14ac:dyDescent="0.25">
      <c r="B518" t="s">
        <v>63</v>
      </c>
      <c r="C518" s="17">
        <v>7.8222710068230408E-3</v>
      </c>
      <c r="D518" s="17">
        <v>3.9663780316139203E-3</v>
      </c>
      <c r="E518" s="17">
        <v>1.10633965952579E-2</v>
      </c>
      <c r="F518" s="17"/>
      <c r="G518" s="17">
        <v>0</v>
      </c>
      <c r="H518" s="17">
        <v>0</v>
      </c>
      <c r="I518" s="17">
        <v>0</v>
      </c>
      <c r="J518" s="17">
        <v>5.31153580670078E-3</v>
      </c>
      <c r="K518" s="17">
        <v>1.2062862827618899E-2</v>
      </c>
      <c r="L518" s="17">
        <v>1.7382091338999501E-2</v>
      </c>
      <c r="M518" s="17"/>
      <c r="N518" s="17">
        <v>3.3468447915512701E-3</v>
      </c>
      <c r="O518" s="17">
        <v>3.7773239185886001E-3</v>
      </c>
      <c r="P518" s="17">
        <v>0</v>
      </c>
      <c r="Q518" s="17">
        <v>1.96156252093263E-2</v>
      </c>
      <c r="R518" s="17"/>
      <c r="S518" s="17">
        <v>0</v>
      </c>
      <c r="T518" s="17">
        <v>1.38800388790598E-2</v>
      </c>
      <c r="U518" s="17">
        <v>1.22136195711618E-2</v>
      </c>
      <c r="V518" s="17">
        <v>0</v>
      </c>
      <c r="W518" s="17">
        <v>1.6146167241751101E-2</v>
      </c>
      <c r="X518" s="17">
        <v>1.0975283941083399E-2</v>
      </c>
      <c r="Y518" s="17">
        <v>0</v>
      </c>
      <c r="Z518" s="17">
        <v>2.8456905501256301E-2</v>
      </c>
      <c r="AA518" s="17">
        <v>1.5772639105780001E-2</v>
      </c>
      <c r="AB518" s="17">
        <v>0</v>
      </c>
      <c r="AC518" s="17">
        <v>0</v>
      </c>
      <c r="AD518" s="17">
        <v>0</v>
      </c>
      <c r="AE518" s="17"/>
      <c r="AF518" s="17">
        <v>1.3874549221044899E-2</v>
      </c>
      <c r="AG518" s="17">
        <v>0</v>
      </c>
      <c r="AH518" s="17">
        <v>1.9368034560238698E-2</v>
      </c>
      <c r="AI518" s="17"/>
      <c r="AJ518" s="17">
        <v>1.1323507664143501E-2</v>
      </c>
      <c r="AK518" s="17">
        <v>4.4455742958276903E-3</v>
      </c>
      <c r="AL518" s="17">
        <v>0</v>
      </c>
      <c r="AM518" s="17">
        <v>0</v>
      </c>
      <c r="AN518" s="17">
        <v>1.77958488149077E-2</v>
      </c>
    </row>
    <row r="519" spans="2:40" x14ac:dyDescent="0.25">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c r="AA519" s="17"/>
      <c r="AB519" s="17"/>
      <c r="AC519" s="17"/>
      <c r="AD519" s="17"/>
      <c r="AE519" s="17"/>
      <c r="AF519" s="17"/>
      <c r="AG519" s="17"/>
      <c r="AH519" s="17"/>
      <c r="AI519" s="17"/>
      <c r="AJ519" s="17"/>
      <c r="AK519" s="17"/>
      <c r="AL519" s="17"/>
      <c r="AM519" s="17"/>
      <c r="AN519" s="17"/>
    </row>
    <row r="520" spans="2:40" x14ac:dyDescent="0.25">
      <c r="B520" s="6" t="s">
        <v>314</v>
      </c>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c r="AA520" s="17"/>
      <c r="AB520" s="17"/>
      <c r="AC520" s="17"/>
      <c r="AD520" s="17"/>
      <c r="AE520" s="17"/>
      <c r="AF520" s="17"/>
      <c r="AG520" s="17"/>
      <c r="AH520" s="17"/>
      <c r="AI520" s="17"/>
      <c r="AJ520" s="17"/>
      <c r="AK520" s="17"/>
      <c r="AL520" s="17"/>
      <c r="AM520" s="17"/>
      <c r="AN520" s="17"/>
    </row>
    <row r="521" spans="2:40" x14ac:dyDescent="0.25">
      <c r="B521" s="24" t="s">
        <v>313</v>
      </c>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c r="AA521" s="17"/>
      <c r="AB521" s="17"/>
      <c r="AC521" s="17"/>
      <c r="AD521" s="17"/>
      <c r="AE521" s="17"/>
      <c r="AF521" s="17"/>
      <c r="AG521" s="17"/>
      <c r="AH521" s="17"/>
      <c r="AI521" s="17"/>
      <c r="AJ521" s="17"/>
      <c r="AK521" s="17"/>
      <c r="AL521" s="17"/>
      <c r="AM521" s="17"/>
      <c r="AN521" s="17"/>
    </row>
    <row r="522" spans="2:40" x14ac:dyDescent="0.25">
      <c r="B522" t="s">
        <v>296</v>
      </c>
      <c r="C522" s="17">
        <v>1.92651626202054E-2</v>
      </c>
      <c r="D522" s="17">
        <v>2.03858697414993E-2</v>
      </c>
      <c r="E522" s="17">
        <v>1.8372454422971501E-2</v>
      </c>
      <c r="F522" s="17"/>
      <c r="G522" s="17">
        <v>4.11964317885892E-2</v>
      </c>
      <c r="H522" s="17">
        <v>8.1724875008324892E-3</v>
      </c>
      <c r="I522" s="17">
        <v>1.55314358081692E-2</v>
      </c>
      <c r="J522" s="17">
        <v>1.06626264067175E-2</v>
      </c>
      <c r="K522" s="17">
        <v>3.0221022219818001E-2</v>
      </c>
      <c r="L522" s="17">
        <v>1.8927369021398899E-2</v>
      </c>
      <c r="M522" s="17"/>
      <c r="N522" s="17">
        <v>4.4031047811889497E-2</v>
      </c>
      <c r="O522" s="17">
        <v>3.1714408658315299E-3</v>
      </c>
      <c r="P522" s="17">
        <v>2.34125690609676E-2</v>
      </c>
      <c r="Q522" s="17">
        <v>8.3574785271156894E-3</v>
      </c>
      <c r="R522" s="17"/>
      <c r="S522" s="17">
        <v>3.9675193708099597E-2</v>
      </c>
      <c r="T522" s="17">
        <v>1.37379927306138E-2</v>
      </c>
      <c r="U522" s="17">
        <v>0</v>
      </c>
      <c r="V522" s="17">
        <v>0</v>
      </c>
      <c r="W522" s="17">
        <v>3.7650819530713801E-2</v>
      </c>
      <c r="X522" s="17">
        <v>2.12627375570093E-2</v>
      </c>
      <c r="Y522" s="17">
        <v>3.6096003927130298E-2</v>
      </c>
      <c r="Z522" s="17">
        <v>2.23834523954324E-2</v>
      </c>
      <c r="AA522" s="17">
        <v>7.2143106432117597E-3</v>
      </c>
      <c r="AB522" s="17">
        <v>4.1991938461727003E-2</v>
      </c>
      <c r="AC522" s="17">
        <v>0</v>
      </c>
      <c r="AD522" s="17">
        <v>0</v>
      </c>
      <c r="AE522" s="17"/>
      <c r="AF522" s="17">
        <v>1.53726145292034E-2</v>
      </c>
      <c r="AG522" s="17">
        <v>2.4692623391358699E-2</v>
      </c>
      <c r="AH522" s="17">
        <v>0</v>
      </c>
      <c r="AI522" s="17"/>
      <c r="AJ522" s="17">
        <v>2.6273741823059301E-2</v>
      </c>
      <c r="AK522" s="17">
        <v>3.7325038301576699E-3</v>
      </c>
      <c r="AL522" s="17">
        <v>1.34631961053096E-2</v>
      </c>
      <c r="AM522" s="17">
        <v>0</v>
      </c>
      <c r="AN522" s="17">
        <v>8.5201483280977694E-3</v>
      </c>
    </row>
    <row r="523" spans="2:40" x14ac:dyDescent="0.25">
      <c r="B523" t="s">
        <v>297</v>
      </c>
      <c r="C523" s="17">
        <v>0.10156314359181901</v>
      </c>
      <c r="D523" s="17">
        <v>9.37357714731126E-2</v>
      </c>
      <c r="E523" s="17">
        <v>0.108338747064361</v>
      </c>
      <c r="F523" s="17"/>
      <c r="G523" s="17">
        <v>5.3826965201609497E-2</v>
      </c>
      <c r="H523" s="17">
        <v>8.2813000131179496E-2</v>
      </c>
      <c r="I523" s="17">
        <v>7.7858699274289594E-2</v>
      </c>
      <c r="J523" s="17">
        <v>9.68819968568366E-2</v>
      </c>
      <c r="K523" s="17">
        <v>0.136078750584118</v>
      </c>
      <c r="L523" s="17">
        <v>0.121785720187622</v>
      </c>
      <c r="M523" s="17"/>
      <c r="N523" s="17">
        <v>8.5613251729570697E-2</v>
      </c>
      <c r="O523" s="17">
        <v>0.111609706318549</v>
      </c>
      <c r="P523" s="17">
        <v>0.10465896412867801</v>
      </c>
      <c r="Q523" s="17">
        <v>0.101849520496468</v>
      </c>
      <c r="R523" s="17"/>
      <c r="S523" s="17">
        <v>9.3900160328227705E-2</v>
      </c>
      <c r="T523" s="17">
        <v>0.10861306972469099</v>
      </c>
      <c r="U523" s="17">
        <v>0.12089377537312899</v>
      </c>
      <c r="V523" s="17">
        <v>0.113612297170673</v>
      </c>
      <c r="W523" s="17">
        <v>0.116075920902819</v>
      </c>
      <c r="X523" s="17">
        <v>0.12720628792876701</v>
      </c>
      <c r="Y523" s="17">
        <v>0.152471419062499</v>
      </c>
      <c r="Z523" s="17">
        <v>0.13049668753379101</v>
      </c>
      <c r="AA523" s="17">
        <v>7.7918578604793606E-2</v>
      </c>
      <c r="AB523" s="17">
        <v>2.3910037625485301E-2</v>
      </c>
      <c r="AC523" s="17">
        <v>4.471426683166E-2</v>
      </c>
      <c r="AD523" s="17">
        <v>0.14215749328312799</v>
      </c>
      <c r="AE523" s="17"/>
      <c r="AF523" s="17">
        <v>0.13465031863416799</v>
      </c>
      <c r="AG523" s="17">
        <v>7.2747095957062094E-2</v>
      </c>
      <c r="AH523" s="17">
        <v>0.101988586657702</v>
      </c>
      <c r="AI523" s="17"/>
      <c r="AJ523" s="17">
        <v>0.121930869656901</v>
      </c>
      <c r="AK523" s="17">
        <v>0.113726751940961</v>
      </c>
      <c r="AL523" s="17">
        <v>5.7794609209864102E-2</v>
      </c>
      <c r="AM523" s="17">
        <v>0.101737215111456</v>
      </c>
      <c r="AN523" s="17">
        <v>9.0103161017622502E-2</v>
      </c>
    </row>
    <row r="524" spans="2:40" x14ac:dyDescent="0.25">
      <c r="B524" t="s">
        <v>298</v>
      </c>
      <c r="C524" s="17">
        <v>0.14580861641374801</v>
      </c>
      <c r="D524" s="17">
        <v>0.16428659420448</v>
      </c>
      <c r="E524" s="17">
        <v>0.13069638624632701</v>
      </c>
      <c r="F524" s="17"/>
      <c r="G524" s="17">
        <v>0.16118476152436101</v>
      </c>
      <c r="H524" s="17">
        <v>0.154884343403283</v>
      </c>
      <c r="I524" s="17">
        <v>0.130035210587721</v>
      </c>
      <c r="J524" s="17">
        <v>9.7100276542342601E-2</v>
      </c>
      <c r="K524" s="17">
        <v>0.144335615587564</v>
      </c>
      <c r="L524" s="17">
        <v>0.178228918139997</v>
      </c>
      <c r="M524" s="17"/>
      <c r="N524" s="17">
        <v>0.12829375031693199</v>
      </c>
      <c r="O524" s="17">
        <v>0.15631770384459201</v>
      </c>
      <c r="P524" s="17">
        <v>0.165222198574038</v>
      </c>
      <c r="Q524" s="17">
        <v>0.13402540746127001</v>
      </c>
      <c r="R524" s="17"/>
      <c r="S524" s="17">
        <v>0.111303324725801</v>
      </c>
      <c r="T524" s="17">
        <v>0.15117936825669501</v>
      </c>
      <c r="U524" s="17">
        <v>0.15320105408450199</v>
      </c>
      <c r="V524" s="17">
        <v>0.19343409540194201</v>
      </c>
      <c r="W524" s="17">
        <v>0.186504526078344</v>
      </c>
      <c r="X524" s="17">
        <v>0.16274021689863499</v>
      </c>
      <c r="Y524" s="17">
        <v>0.15608671922183501</v>
      </c>
      <c r="Z524" s="17">
        <v>0.110169579298367</v>
      </c>
      <c r="AA524" s="17">
        <v>0.121799291160036</v>
      </c>
      <c r="AB524" s="17">
        <v>0.133728768134076</v>
      </c>
      <c r="AC524" s="17">
        <v>0.15114876644909001</v>
      </c>
      <c r="AD524" s="17">
        <v>9.5329362633137196E-2</v>
      </c>
      <c r="AE524" s="17"/>
      <c r="AF524" s="17">
        <v>0.155570325797383</v>
      </c>
      <c r="AG524" s="17">
        <v>0.15004915508824701</v>
      </c>
      <c r="AH524" s="17">
        <v>8.8136731488998907E-2</v>
      </c>
      <c r="AI524" s="17"/>
      <c r="AJ524" s="17">
        <v>0.16960807914999099</v>
      </c>
      <c r="AK524" s="17">
        <v>0.140952539104717</v>
      </c>
      <c r="AL524" s="17">
        <v>0.16302652383265401</v>
      </c>
      <c r="AM524" s="17">
        <v>0.19662906882901299</v>
      </c>
      <c r="AN524" s="17">
        <v>8.0754813755781293E-2</v>
      </c>
    </row>
    <row r="525" spans="2:40" x14ac:dyDescent="0.25">
      <c r="B525" t="s">
        <v>299</v>
      </c>
      <c r="C525" s="17">
        <v>0.14997815862566299</v>
      </c>
      <c r="D525" s="17">
        <v>0.18068835533375799</v>
      </c>
      <c r="E525" s="17">
        <v>0.12465033020135299</v>
      </c>
      <c r="F525" s="17"/>
      <c r="G525" s="17">
        <v>0.17344190767687701</v>
      </c>
      <c r="H525" s="17">
        <v>0.18507762745063799</v>
      </c>
      <c r="I525" s="17">
        <v>0.15185682824506699</v>
      </c>
      <c r="J525" s="17">
        <v>0.16323985154551801</v>
      </c>
      <c r="K525" s="17">
        <v>0.138423658529607</v>
      </c>
      <c r="L525" s="17">
        <v>0.123653380286206</v>
      </c>
      <c r="M525" s="17"/>
      <c r="N525" s="17">
        <v>0.158274270785877</v>
      </c>
      <c r="O525" s="17">
        <v>0.12949646987435801</v>
      </c>
      <c r="P525" s="17">
        <v>0.17440952966322701</v>
      </c>
      <c r="Q525" s="17">
        <v>0.145652430291867</v>
      </c>
      <c r="R525" s="17"/>
      <c r="S525" s="17">
        <v>0.195877496686058</v>
      </c>
      <c r="T525" s="17">
        <v>0.18576179806280901</v>
      </c>
      <c r="U525" s="17">
        <v>0.116752651302795</v>
      </c>
      <c r="V525" s="17">
        <v>0.14053123005409601</v>
      </c>
      <c r="W525" s="17">
        <v>9.5341798960097396E-2</v>
      </c>
      <c r="X525" s="17">
        <v>0.136528351376246</v>
      </c>
      <c r="Y525" s="17">
        <v>0.13768766644986899</v>
      </c>
      <c r="Z525" s="17">
        <v>0.290433159863835</v>
      </c>
      <c r="AA525" s="17">
        <v>0.16900572319930299</v>
      </c>
      <c r="AB525" s="17">
        <v>0.108222672037289</v>
      </c>
      <c r="AC525" s="17">
        <v>0.12635081421059199</v>
      </c>
      <c r="AD525" s="17">
        <v>6.6214935339717701E-2</v>
      </c>
      <c r="AE525" s="17"/>
      <c r="AF525" s="17">
        <v>0.133607600325923</v>
      </c>
      <c r="AG525" s="17">
        <v>0.17258974716676401</v>
      </c>
      <c r="AH525" s="17">
        <v>0.13548237432497601</v>
      </c>
      <c r="AI525" s="17"/>
      <c r="AJ525" s="17">
        <v>0.17485579542217899</v>
      </c>
      <c r="AK525" s="17">
        <v>0.13088371897613699</v>
      </c>
      <c r="AL525" s="17">
        <v>0.14157049326596199</v>
      </c>
      <c r="AM525" s="17">
        <v>0.115540051060476</v>
      </c>
      <c r="AN525" s="17">
        <v>0.14967394580795901</v>
      </c>
    </row>
    <row r="526" spans="2:40" x14ac:dyDescent="0.25">
      <c r="B526" t="s">
        <v>300</v>
      </c>
      <c r="C526" s="17">
        <v>0.16485131540424799</v>
      </c>
      <c r="D526" s="17">
        <v>0.15665868481151399</v>
      </c>
      <c r="E526" s="17">
        <v>0.17207715912913699</v>
      </c>
      <c r="F526" s="17"/>
      <c r="G526" s="17">
        <v>0.25688748705956699</v>
      </c>
      <c r="H526" s="17">
        <v>0.16767134548142901</v>
      </c>
      <c r="I526" s="17">
        <v>0.17964999808156501</v>
      </c>
      <c r="J526" s="17">
        <v>0.13229288345371201</v>
      </c>
      <c r="K526" s="17">
        <v>0.113110599316808</v>
      </c>
      <c r="L526" s="17">
        <v>0.17677567303778099</v>
      </c>
      <c r="M526" s="17"/>
      <c r="N526" s="17">
        <v>0.172511138749496</v>
      </c>
      <c r="O526" s="17">
        <v>0.16751900802597799</v>
      </c>
      <c r="P526" s="17">
        <v>0.14617217631486701</v>
      </c>
      <c r="Q526" s="17">
        <v>0.16742175296197701</v>
      </c>
      <c r="R526" s="17"/>
      <c r="S526" s="17">
        <v>0.13607814335587701</v>
      </c>
      <c r="T526" s="17">
        <v>9.9709383241878502E-2</v>
      </c>
      <c r="U526" s="17">
        <v>0.221021994077651</v>
      </c>
      <c r="V526" s="17">
        <v>0.1885168294289</v>
      </c>
      <c r="W526" s="17">
        <v>0.137823118337001</v>
      </c>
      <c r="X526" s="17">
        <v>0.142096877763529</v>
      </c>
      <c r="Y526" s="17">
        <v>0.207720368786245</v>
      </c>
      <c r="Z526" s="17">
        <v>0.108598511322544</v>
      </c>
      <c r="AA526" s="17">
        <v>0.22686518755007101</v>
      </c>
      <c r="AB526" s="17">
        <v>0.150295361997871</v>
      </c>
      <c r="AC526" s="17">
        <v>0.27139877479100299</v>
      </c>
      <c r="AD526" s="17">
        <v>9.3200954577382103E-2</v>
      </c>
      <c r="AE526" s="17"/>
      <c r="AF526" s="17">
        <v>0.14436362247526799</v>
      </c>
      <c r="AG526" s="17">
        <v>0.17684610801998199</v>
      </c>
      <c r="AH526" s="17">
        <v>0.16953851142155499</v>
      </c>
      <c r="AI526" s="17"/>
      <c r="AJ526" s="17">
        <v>0.141625932952331</v>
      </c>
      <c r="AK526" s="17">
        <v>0.18991124703826501</v>
      </c>
      <c r="AL526" s="17">
        <v>0.18421884675449099</v>
      </c>
      <c r="AM526" s="17">
        <v>0.18018386781141699</v>
      </c>
      <c r="AN526" s="17">
        <v>0.19831490773544599</v>
      </c>
    </row>
    <row r="527" spans="2:40" x14ac:dyDescent="0.25">
      <c r="B527" t="s">
        <v>301</v>
      </c>
      <c r="C527" s="17">
        <v>0.101944934682279</v>
      </c>
      <c r="D527" s="17">
        <v>0.10773113238936</v>
      </c>
      <c r="E527" s="17">
        <v>9.7341569307572401E-2</v>
      </c>
      <c r="F527" s="17"/>
      <c r="G527" s="17">
        <v>0.11292406933478701</v>
      </c>
      <c r="H527" s="17">
        <v>0.13889669619064501</v>
      </c>
      <c r="I527" s="17">
        <v>0.103606295588748</v>
      </c>
      <c r="J527" s="17">
        <v>8.7184696688897501E-2</v>
      </c>
      <c r="K527" s="17">
        <v>8.5109828796464906E-2</v>
      </c>
      <c r="L527" s="17">
        <v>0.100031913184614</v>
      </c>
      <c r="M527" s="17"/>
      <c r="N527" s="17">
        <v>0.11314849515801</v>
      </c>
      <c r="O527" s="17">
        <v>9.5086167675316302E-2</v>
      </c>
      <c r="P527" s="17">
        <v>0.114834988835906</v>
      </c>
      <c r="Q527" s="17">
        <v>8.8626544704069596E-2</v>
      </c>
      <c r="R527" s="17"/>
      <c r="S527" s="17">
        <v>9.2726124001214702E-2</v>
      </c>
      <c r="T527" s="17">
        <v>0.143136164807044</v>
      </c>
      <c r="U527" s="17">
        <v>7.8539384121092501E-2</v>
      </c>
      <c r="V527" s="17">
        <v>9.0375574919794602E-2</v>
      </c>
      <c r="W527" s="17">
        <v>4.8701875089929E-2</v>
      </c>
      <c r="X527" s="17">
        <v>0.114141482354237</v>
      </c>
      <c r="Y527" s="17">
        <v>2.96889811907897E-2</v>
      </c>
      <c r="Z527" s="17">
        <v>0.13335413286384301</v>
      </c>
      <c r="AA527" s="17">
        <v>0.101964066034886</v>
      </c>
      <c r="AB527" s="17">
        <v>0.12754942994955701</v>
      </c>
      <c r="AC527" s="17">
        <v>0.122862329280627</v>
      </c>
      <c r="AD527" s="17">
        <v>0.145983468534403</v>
      </c>
      <c r="AE527" s="17"/>
      <c r="AF527" s="17">
        <v>9.3336485546601303E-2</v>
      </c>
      <c r="AG527" s="17">
        <v>0.102336793965533</v>
      </c>
      <c r="AH527" s="17">
        <v>9.6589229075783503E-2</v>
      </c>
      <c r="AI527" s="17"/>
      <c r="AJ527" s="17">
        <v>9.4685664470185602E-2</v>
      </c>
      <c r="AK527" s="17">
        <v>9.1299970875446501E-2</v>
      </c>
      <c r="AL527" s="17">
        <v>0.102626344123984</v>
      </c>
      <c r="AM527" s="17">
        <v>7.3080594485326805E-2</v>
      </c>
      <c r="AN527" s="17">
        <v>8.8407307399526194E-2</v>
      </c>
    </row>
    <row r="528" spans="2:40" x14ac:dyDescent="0.25">
      <c r="B528" t="s">
        <v>302</v>
      </c>
      <c r="C528" s="17">
        <v>5.3275623474288401E-2</v>
      </c>
      <c r="D528" s="17">
        <v>4.0224025223611598E-2</v>
      </c>
      <c r="E528" s="17">
        <v>6.2017947209968602E-2</v>
      </c>
      <c r="F528" s="17"/>
      <c r="G528" s="17">
        <v>7.6627819588541604E-2</v>
      </c>
      <c r="H528" s="17">
        <v>6.7278687143956697E-2</v>
      </c>
      <c r="I528" s="17">
        <v>7.8402883942686505E-2</v>
      </c>
      <c r="J528" s="17">
        <v>6.0474076986829599E-2</v>
      </c>
      <c r="K528" s="17">
        <v>4.2389867862037502E-2</v>
      </c>
      <c r="L528" s="17">
        <v>2.7153040504104001E-2</v>
      </c>
      <c r="M528" s="17"/>
      <c r="N528" s="17">
        <v>5.55584505352383E-2</v>
      </c>
      <c r="O528" s="17">
        <v>6.2824709430988807E-2</v>
      </c>
      <c r="P528" s="17">
        <v>4.0531749935693799E-2</v>
      </c>
      <c r="Q528" s="17">
        <v>5.1531990175874599E-2</v>
      </c>
      <c r="R528" s="17"/>
      <c r="S528" s="17">
        <v>9.8406802927306594E-2</v>
      </c>
      <c r="T528" s="17">
        <v>4.3658321786146898E-2</v>
      </c>
      <c r="U528" s="17">
        <v>2.6584889782493001E-2</v>
      </c>
      <c r="V528" s="17">
        <v>3.6579416840441803E-2</v>
      </c>
      <c r="W528" s="17">
        <v>0.14940947779555799</v>
      </c>
      <c r="X528" s="17">
        <v>3.4973087513777402E-2</v>
      </c>
      <c r="Y528" s="17">
        <v>1.5061477809391301E-2</v>
      </c>
      <c r="Z528" s="17">
        <v>7.6188098548136796E-2</v>
      </c>
      <c r="AA528" s="17">
        <v>3.6728933197875999E-2</v>
      </c>
      <c r="AB528" s="17">
        <v>3.41346200272441E-2</v>
      </c>
      <c r="AC528" s="17">
        <v>0.12075589719677</v>
      </c>
      <c r="AD528" s="17">
        <v>0</v>
      </c>
      <c r="AE528" s="17"/>
      <c r="AF528" s="17">
        <v>4.4630969750637003E-2</v>
      </c>
      <c r="AG528" s="17">
        <v>5.73636916237509E-2</v>
      </c>
      <c r="AH528" s="17">
        <v>5.6868817809586601E-2</v>
      </c>
      <c r="AI528" s="17"/>
      <c r="AJ528" s="17">
        <v>2.5989211823493098E-2</v>
      </c>
      <c r="AK528" s="17">
        <v>9.7126211065379706E-2</v>
      </c>
      <c r="AL528" s="17">
        <v>9.2551077889547306E-2</v>
      </c>
      <c r="AM528" s="17">
        <v>0.113356614754016</v>
      </c>
      <c r="AN528" s="17">
        <v>5.3024423006429601E-2</v>
      </c>
    </row>
    <row r="529" spans="2:40" x14ac:dyDescent="0.25">
      <c r="B529" t="s">
        <v>303</v>
      </c>
      <c r="C529" s="17">
        <v>9.4495338617215305E-2</v>
      </c>
      <c r="D529" s="17">
        <v>9.7399979289484601E-2</v>
      </c>
      <c r="E529" s="17">
        <v>9.2283664140205293E-2</v>
      </c>
      <c r="F529" s="17"/>
      <c r="G529" s="17">
        <v>6.6143815724691593E-2</v>
      </c>
      <c r="H529" s="17">
        <v>6.8573321623921907E-2</v>
      </c>
      <c r="I529" s="17">
        <v>0.11659006556161</v>
      </c>
      <c r="J529" s="17">
        <v>0.12917521526869899</v>
      </c>
      <c r="K529" s="17">
        <v>0.105809704594964</v>
      </c>
      <c r="L529" s="17">
        <v>7.3829921112206001E-2</v>
      </c>
      <c r="M529" s="17"/>
      <c r="N529" s="17">
        <v>7.4591748809030703E-2</v>
      </c>
      <c r="O529" s="17">
        <v>7.69929451613207E-2</v>
      </c>
      <c r="P529" s="17">
        <v>9.46540232109047E-2</v>
      </c>
      <c r="Q529" s="17">
        <v>0.134959776953508</v>
      </c>
      <c r="R529" s="17"/>
      <c r="S529" s="17">
        <v>9.9128950877530597E-2</v>
      </c>
      <c r="T529" s="17">
        <v>6.1764901915220799E-2</v>
      </c>
      <c r="U529" s="17">
        <v>4.7561903898913002E-2</v>
      </c>
      <c r="V529" s="17">
        <v>0.13494897191220701</v>
      </c>
      <c r="W529" s="17">
        <v>0.16614631771928601</v>
      </c>
      <c r="X529" s="17">
        <v>7.9999236825826103E-2</v>
      </c>
      <c r="Y529" s="17">
        <v>0.139107316091543</v>
      </c>
      <c r="Z529" s="17">
        <v>2.5161651943277699E-2</v>
      </c>
      <c r="AA529" s="17">
        <v>8.8694446589311096E-2</v>
      </c>
      <c r="AB529" s="17">
        <v>0.100504964732782</v>
      </c>
      <c r="AC529" s="17">
        <v>8.37591777213786E-2</v>
      </c>
      <c r="AD529" s="17">
        <v>9.9850338497111002E-2</v>
      </c>
      <c r="AE529" s="17"/>
      <c r="AF529" s="17">
        <v>0.10280328107362199</v>
      </c>
      <c r="AG529" s="17">
        <v>8.7938778109105595E-2</v>
      </c>
      <c r="AH529" s="17">
        <v>0.113569326316473</v>
      </c>
      <c r="AI529" s="17"/>
      <c r="AJ529" s="17">
        <v>8.4073997410819806E-2</v>
      </c>
      <c r="AK529" s="17">
        <v>0.13664205097229301</v>
      </c>
      <c r="AL529" s="17">
        <v>6.5380040733243897E-2</v>
      </c>
      <c r="AM529" s="17">
        <v>6.5662539484034693E-2</v>
      </c>
      <c r="AN529" s="17">
        <v>9.3962025628456597E-2</v>
      </c>
    </row>
    <row r="530" spans="2:40" x14ac:dyDescent="0.25">
      <c r="B530" t="s">
        <v>64</v>
      </c>
      <c r="C530" s="17">
        <v>0.16881770657053399</v>
      </c>
      <c r="D530" s="17">
        <v>0.13888958753317901</v>
      </c>
      <c r="E530" s="17">
        <v>0.19422174227810399</v>
      </c>
      <c r="F530" s="17"/>
      <c r="G530" s="17">
        <v>5.7766742100975099E-2</v>
      </c>
      <c r="H530" s="17">
        <v>0.12663249107411501</v>
      </c>
      <c r="I530" s="17">
        <v>0.146468582910143</v>
      </c>
      <c r="J530" s="17">
        <v>0.22298837625044701</v>
      </c>
      <c r="K530" s="17">
        <v>0.20452095250861901</v>
      </c>
      <c r="L530" s="17">
        <v>0.17961406452607101</v>
      </c>
      <c r="M530" s="17"/>
      <c r="N530" s="17">
        <v>0.167977846103957</v>
      </c>
      <c r="O530" s="17">
        <v>0.19698184880306499</v>
      </c>
      <c r="P530" s="17">
        <v>0.136103800275717</v>
      </c>
      <c r="Q530" s="17">
        <v>0.16757509842785101</v>
      </c>
      <c r="R530" s="17"/>
      <c r="S530" s="17">
        <v>0.132903803389884</v>
      </c>
      <c r="T530" s="17">
        <v>0.19243899947490201</v>
      </c>
      <c r="U530" s="17">
        <v>0.23544434735942499</v>
      </c>
      <c r="V530" s="17">
        <v>0.102001584271946</v>
      </c>
      <c r="W530" s="17">
        <v>6.2346145586252198E-2</v>
      </c>
      <c r="X530" s="17">
        <v>0.18105172178197301</v>
      </c>
      <c r="Y530" s="17">
        <v>0.12608004746069801</v>
      </c>
      <c r="Z530" s="17">
        <v>0.10321472623077201</v>
      </c>
      <c r="AA530" s="17">
        <v>0.169809463020512</v>
      </c>
      <c r="AB530" s="17">
        <v>0.27966220703396899</v>
      </c>
      <c r="AC530" s="17">
        <v>7.9009973518878701E-2</v>
      </c>
      <c r="AD530" s="17">
        <v>0.35726344713512098</v>
      </c>
      <c r="AE530" s="17"/>
      <c r="AF530" s="17">
        <v>0.175664781867193</v>
      </c>
      <c r="AG530" s="17">
        <v>0.15543600667819599</v>
      </c>
      <c r="AH530" s="17">
        <v>0.23782642290492501</v>
      </c>
      <c r="AI530" s="17"/>
      <c r="AJ530" s="17">
        <v>0.16095670729104</v>
      </c>
      <c r="AK530" s="17">
        <v>9.5725006196643106E-2</v>
      </c>
      <c r="AL530" s="17">
        <v>0.17936886808494401</v>
      </c>
      <c r="AM530" s="17">
        <v>0.153810048464261</v>
      </c>
      <c r="AN530" s="17">
        <v>0.23723926732068101</v>
      </c>
    </row>
    <row r="531" spans="2:40" x14ac:dyDescent="0.25">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c r="AA531" s="17"/>
      <c r="AB531" s="17"/>
      <c r="AC531" s="17"/>
      <c r="AD531" s="17"/>
      <c r="AE531" s="17"/>
      <c r="AF531" s="17"/>
      <c r="AG531" s="17"/>
      <c r="AH531" s="17"/>
      <c r="AI531" s="17"/>
      <c r="AJ531" s="17"/>
      <c r="AK531" s="17"/>
      <c r="AL531" s="17"/>
      <c r="AM531" s="17"/>
      <c r="AN531" s="17"/>
    </row>
    <row r="532" spans="2:40" x14ac:dyDescent="0.25">
      <c r="B532" s="6" t="s">
        <v>308</v>
      </c>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7"/>
      <c r="AB532" s="17"/>
      <c r="AC532" s="17"/>
      <c r="AD532" s="17"/>
      <c r="AE532" s="17"/>
      <c r="AF532" s="17"/>
      <c r="AG532" s="17"/>
      <c r="AH532" s="17"/>
      <c r="AI532" s="17"/>
      <c r="AJ532" s="17"/>
      <c r="AK532" s="17"/>
      <c r="AL532" s="17"/>
      <c r="AM532" s="17"/>
      <c r="AN532" s="17"/>
    </row>
    <row r="533" spans="2:40" x14ac:dyDescent="0.25">
      <c r="B533" s="24" t="s">
        <v>313</v>
      </c>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c r="AA533" s="17"/>
      <c r="AB533" s="17"/>
      <c r="AC533" s="17"/>
      <c r="AD533" s="17"/>
      <c r="AE533" s="17"/>
      <c r="AF533" s="17"/>
      <c r="AG533" s="17"/>
      <c r="AH533" s="17"/>
      <c r="AI533" s="17"/>
      <c r="AJ533" s="17"/>
      <c r="AK533" s="17"/>
      <c r="AL533" s="17"/>
      <c r="AM533" s="17"/>
      <c r="AN533" s="17"/>
    </row>
    <row r="534" spans="2:40" x14ac:dyDescent="0.25">
      <c r="B534" t="s">
        <v>305</v>
      </c>
      <c r="C534" s="17">
        <v>0.28876112829453798</v>
      </c>
      <c r="D534" s="17">
        <v>0.30162636315993502</v>
      </c>
      <c r="E534" s="17">
        <v>0.276378277731057</v>
      </c>
      <c r="F534" s="17"/>
      <c r="G534" s="17">
        <v>0.49439951862206899</v>
      </c>
      <c r="H534" s="17">
        <v>0.33223209255410502</v>
      </c>
      <c r="I534" s="17">
        <v>0.37930011004470199</v>
      </c>
      <c r="J534" s="17">
        <v>0.240266651196375</v>
      </c>
      <c r="K534" s="17">
        <v>0.25028194443985402</v>
      </c>
      <c r="L534" s="17">
        <v>0.207845711872713</v>
      </c>
      <c r="M534" s="17"/>
      <c r="N534" s="17">
        <v>0.29827147769448498</v>
      </c>
      <c r="O534" s="17">
        <v>0.25028619653481199</v>
      </c>
      <c r="P534" s="17">
        <v>0.31209616133428397</v>
      </c>
      <c r="Q534" s="17">
        <v>0.30536957499598399</v>
      </c>
      <c r="R534" s="17"/>
      <c r="S534" s="17">
        <v>0.32254178532492001</v>
      </c>
      <c r="T534" s="17">
        <v>0.27377766678312399</v>
      </c>
      <c r="U534" s="17">
        <v>0.32471421558654601</v>
      </c>
      <c r="V534" s="17">
        <v>0.25084329997069799</v>
      </c>
      <c r="W534" s="17">
        <v>0.202114450737575</v>
      </c>
      <c r="X534" s="17">
        <v>0.17590846905048901</v>
      </c>
      <c r="Y534" s="17">
        <v>0.29766512114524801</v>
      </c>
      <c r="Z534" s="17">
        <v>0.295247080016041</v>
      </c>
      <c r="AA534" s="17">
        <v>0.42123192749187199</v>
      </c>
      <c r="AB534" s="17">
        <v>0.311396774526503</v>
      </c>
      <c r="AC534" s="17">
        <v>0.29138538346041398</v>
      </c>
      <c r="AD534" s="17">
        <v>0.20059614643303</v>
      </c>
      <c r="AE534" s="17"/>
      <c r="AF534" s="17">
        <v>0.254873900361623</v>
      </c>
      <c r="AG534" s="17">
        <v>0.292170534649145</v>
      </c>
      <c r="AH534" s="17">
        <v>0.31621844423654</v>
      </c>
      <c r="AI534" s="17"/>
      <c r="AJ534" s="17">
        <v>0.20878138455086201</v>
      </c>
      <c r="AK534" s="17">
        <v>0.40672596626544899</v>
      </c>
      <c r="AL534" s="17">
        <v>0.21364302824939699</v>
      </c>
      <c r="AM534" s="17">
        <v>0.23213463927457501</v>
      </c>
      <c r="AN534" s="17">
        <v>0.259860627928854</v>
      </c>
    </row>
    <row r="535" spans="2:40" x14ac:dyDescent="0.25">
      <c r="B535" t="s">
        <v>306</v>
      </c>
      <c r="C535" s="17">
        <v>0.321293673814258</v>
      </c>
      <c r="D535" s="17">
        <v>0.32290130909251802</v>
      </c>
      <c r="E535" s="17">
        <v>0.32068550106686899</v>
      </c>
      <c r="F535" s="17"/>
      <c r="G535" s="17">
        <v>0.35236442906433002</v>
      </c>
      <c r="H535" s="17">
        <v>0.32550439740370901</v>
      </c>
      <c r="I535" s="17">
        <v>0.35362772653774299</v>
      </c>
      <c r="J535" s="17">
        <v>0.30304445996589902</v>
      </c>
      <c r="K535" s="17">
        <v>0.31617544957904298</v>
      </c>
      <c r="L535" s="17">
        <v>0.30651337785872501</v>
      </c>
      <c r="M535" s="17"/>
      <c r="N535" s="17">
        <v>0.30043325591668801</v>
      </c>
      <c r="O535" s="17">
        <v>0.34165823201668</v>
      </c>
      <c r="P535" s="17">
        <v>0.27286572957552102</v>
      </c>
      <c r="Q535" s="17">
        <v>0.35578705134381799</v>
      </c>
      <c r="R535" s="17"/>
      <c r="S535" s="17">
        <v>0.34529865486085198</v>
      </c>
      <c r="T535" s="17">
        <v>0.32912951216448</v>
      </c>
      <c r="U535" s="17">
        <v>0.28163295440951602</v>
      </c>
      <c r="V535" s="17">
        <v>0.40800607471201</v>
      </c>
      <c r="W535" s="17">
        <v>0.45366775223044198</v>
      </c>
      <c r="X535" s="17">
        <v>0.37314732640272302</v>
      </c>
      <c r="Y535" s="17">
        <v>0.25878777857166202</v>
      </c>
      <c r="Z535" s="17">
        <v>0.30617688640479701</v>
      </c>
      <c r="AA535" s="17">
        <v>0.24074483951911299</v>
      </c>
      <c r="AB535" s="17">
        <v>0.29308307685086998</v>
      </c>
      <c r="AC535" s="17">
        <v>0.26525997590727801</v>
      </c>
      <c r="AD535" s="17">
        <v>0.262253496635173</v>
      </c>
      <c r="AE535" s="17"/>
      <c r="AF535" s="17">
        <v>0.27763473142466299</v>
      </c>
      <c r="AG535" s="17">
        <v>0.37998637297960502</v>
      </c>
      <c r="AH535" s="17">
        <v>0.23735691048646601</v>
      </c>
      <c r="AI535" s="17"/>
      <c r="AJ535" s="17">
        <v>0.30689445706661</v>
      </c>
      <c r="AK535" s="17">
        <v>0.33534572071072899</v>
      </c>
      <c r="AL535" s="17">
        <v>0.44580883830873402</v>
      </c>
      <c r="AM535" s="17">
        <v>0.44068826000992201</v>
      </c>
      <c r="AN535" s="17">
        <v>0.26663951887550602</v>
      </c>
    </row>
    <row r="536" spans="2:40" x14ac:dyDescent="0.25">
      <c r="B536" t="s">
        <v>307</v>
      </c>
      <c r="C536" s="17">
        <v>0.31020867919932998</v>
      </c>
      <c r="D536" s="17">
        <v>0.31920392043147799</v>
      </c>
      <c r="E536" s="17">
        <v>0.30339968372304299</v>
      </c>
      <c r="F536" s="17"/>
      <c r="G536" s="17">
        <v>0.116140590125689</v>
      </c>
      <c r="H536" s="17">
        <v>0.27604901123223202</v>
      </c>
      <c r="I536" s="17">
        <v>0.18520329281126299</v>
      </c>
      <c r="J536" s="17">
        <v>0.29939438759882397</v>
      </c>
      <c r="K536" s="17">
        <v>0.38263166876582599</v>
      </c>
      <c r="L536" s="17">
        <v>0.42206552301924899</v>
      </c>
      <c r="M536" s="17"/>
      <c r="N536" s="17">
        <v>0.34171759528030499</v>
      </c>
      <c r="O536" s="17">
        <v>0.29595593658240499</v>
      </c>
      <c r="P536" s="17">
        <v>0.343847908670253</v>
      </c>
      <c r="Q536" s="17">
        <v>0.26596006409163597</v>
      </c>
      <c r="R536" s="17"/>
      <c r="S536" s="17">
        <v>0.24911201826176199</v>
      </c>
      <c r="T536" s="17">
        <v>0.32786947243394998</v>
      </c>
      <c r="U536" s="17">
        <v>0.286426055951644</v>
      </c>
      <c r="V536" s="17">
        <v>0.227389187158656</v>
      </c>
      <c r="W536" s="17">
        <v>0.309972960269986</v>
      </c>
      <c r="X536" s="17">
        <v>0.39401420851749402</v>
      </c>
      <c r="Y536" s="17">
        <v>0.35596184643242701</v>
      </c>
      <c r="Z536" s="17">
        <v>0.371322085774481</v>
      </c>
      <c r="AA536" s="17">
        <v>0.22007502860498401</v>
      </c>
      <c r="AB536" s="17">
        <v>0.36277040736827698</v>
      </c>
      <c r="AC536" s="17">
        <v>0.38152294343927801</v>
      </c>
      <c r="AD536" s="17">
        <v>0.38629725863463299</v>
      </c>
      <c r="AE536" s="17"/>
      <c r="AF536" s="17">
        <v>0.38471534887735798</v>
      </c>
      <c r="AG536" s="17">
        <v>0.26369173823882303</v>
      </c>
      <c r="AH536" s="17">
        <v>0.30271783701632898</v>
      </c>
      <c r="AI536" s="17"/>
      <c r="AJ536" s="17">
        <v>0.408363586604436</v>
      </c>
      <c r="AK536" s="17">
        <v>0.20571692865922001</v>
      </c>
      <c r="AL536" s="17">
        <v>0.250043505368158</v>
      </c>
      <c r="AM536" s="17">
        <v>0.29064963676371502</v>
      </c>
      <c r="AN536" s="17">
        <v>0.31387063333770499</v>
      </c>
    </row>
    <row r="537" spans="2:40" x14ac:dyDescent="0.25">
      <c r="B537" t="s">
        <v>64</v>
      </c>
      <c r="C537" s="17">
        <v>7.9736518691873398E-2</v>
      </c>
      <c r="D537" s="17">
        <v>5.6268407316069399E-2</v>
      </c>
      <c r="E537" s="17">
        <v>9.9536537479030907E-2</v>
      </c>
      <c r="F537" s="17"/>
      <c r="G537" s="17">
        <v>3.7095462187911599E-2</v>
      </c>
      <c r="H537" s="17">
        <v>6.6214498809953601E-2</v>
      </c>
      <c r="I537" s="17">
        <v>8.1868870606292901E-2</v>
      </c>
      <c r="J537" s="17">
        <v>0.15729450123890201</v>
      </c>
      <c r="K537" s="17">
        <v>5.0910937215277903E-2</v>
      </c>
      <c r="L537" s="17">
        <v>6.3575387249313706E-2</v>
      </c>
      <c r="M537" s="17"/>
      <c r="N537" s="17">
        <v>5.95776711085221E-2</v>
      </c>
      <c r="O537" s="17">
        <v>0.112099634866102</v>
      </c>
      <c r="P537" s="17">
        <v>7.1190200419942395E-2</v>
      </c>
      <c r="Q537" s="17">
        <v>7.2883309568561802E-2</v>
      </c>
      <c r="R537" s="17"/>
      <c r="S537" s="17">
        <v>8.3047541552466506E-2</v>
      </c>
      <c r="T537" s="17">
        <v>6.9223348618447006E-2</v>
      </c>
      <c r="U537" s="17">
        <v>0.107226774052295</v>
      </c>
      <c r="V537" s="17">
        <v>0.113761438158636</v>
      </c>
      <c r="W537" s="17">
        <v>3.4244836761997702E-2</v>
      </c>
      <c r="X537" s="17">
        <v>5.6929996029294397E-2</v>
      </c>
      <c r="Y537" s="17">
        <v>8.7585253850663E-2</v>
      </c>
      <c r="Z537" s="17">
        <v>2.7253947804680701E-2</v>
      </c>
      <c r="AA537" s="17">
        <v>0.117948204384031</v>
      </c>
      <c r="AB537" s="17">
        <v>3.27497412543502E-2</v>
      </c>
      <c r="AC537" s="17">
        <v>6.1831697193030402E-2</v>
      </c>
      <c r="AD537" s="17">
        <v>0.15085309829716401</v>
      </c>
      <c r="AE537" s="17"/>
      <c r="AF537" s="17">
        <v>8.2776019336355797E-2</v>
      </c>
      <c r="AG537" s="17">
        <v>6.4151354132426397E-2</v>
      </c>
      <c r="AH537" s="17">
        <v>0.14370680826066501</v>
      </c>
      <c r="AI537" s="17"/>
      <c r="AJ537" s="17">
        <v>7.5960571778092401E-2</v>
      </c>
      <c r="AK537" s="17">
        <v>5.2211384364601397E-2</v>
      </c>
      <c r="AL537" s="17">
        <v>9.0504628073710403E-2</v>
      </c>
      <c r="AM537" s="17">
        <v>3.65274639517882E-2</v>
      </c>
      <c r="AN537" s="17">
        <v>0.15962921985793499</v>
      </c>
    </row>
    <row r="538" spans="2:40" x14ac:dyDescent="0.25">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c r="AA538" s="17"/>
      <c r="AB538" s="17"/>
      <c r="AC538" s="17"/>
      <c r="AD538" s="17"/>
      <c r="AE538" s="17"/>
      <c r="AF538" s="17"/>
      <c r="AG538" s="17"/>
      <c r="AH538" s="17"/>
      <c r="AI538" s="17"/>
      <c r="AJ538" s="17"/>
      <c r="AK538" s="17"/>
      <c r="AL538" s="17"/>
      <c r="AM538" s="17"/>
      <c r="AN538" s="17"/>
    </row>
    <row r="539" spans="2:40" x14ac:dyDescent="0.25">
      <c r="B539" s="6" t="s">
        <v>315</v>
      </c>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c r="AA539" s="17"/>
      <c r="AB539" s="17"/>
      <c r="AC539" s="17"/>
      <c r="AD539" s="17"/>
      <c r="AE539" s="17"/>
      <c r="AF539" s="17"/>
      <c r="AG539" s="17"/>
      <c r="AH539" s="17"/>
      <c r="AI539" s="17"/>
      <c r="AJ539" s="17"/>
      <c r="AK539" s="17"/>
      <c r="AL539" s="17"/>
      <c r="AM539" s="17"/>
      <c r="AN539" s="17"/>
    </row>
    <row r="540" spans="2:40" x14ac:dyDescent="0.25">
      <c r="B540" s="24" t="s">
        <v>316</v>
      </c>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c r="AA540" s="17"/>
      <c r="AB540" s="17"/>
      <c r="AC540" s="17"/>
      <c r="AD540" s="17"/>
      <c r="AE540" s="17"/>
      <c r="AF540" s="17"/>
      <c r="AG540" s="17"/>
      <c r="AH540" s="17"/>
      <c r="AI540" s="17"/>
      <c r="AJ540" s="17"/>
      <c r="AK540" s="17"/>
      <c r="AL540" s="17"/>
      <c r="AM540" s="17"/>
      <c r="AN540" s="17"/>
    </row>
    <row r="541" spans="2:40" x14ac:dyDescent="0.25">
      <c r="B541" t="s">
        <v>289</v>
      </c>
      <c r="C541" s="17">
        <v>0.60220891564743895</v>
      </c>
      <c r="D541" s="17">
        <v>0.58027023761657004</v>
      </c>
      <c r="E541" s="17">
        <v>0.61997193116885096</v>
      </c>
      <c r="F541" s="17"/>
      <c r="G541" s="17">
        <v>0.53762121279110997</v>
      </c>
      <c r="H541" s="17">
        <v>0.49282261163642899</v>
      </c>
      <c r="I541" s="17">
        <v>0.60777257764803505</v>
      </c>
      <c r="J541" s="17">
        <v>0.70229439710255503</v>
      </c>
      <c r="K541" s="17">
        <v>0.65073007721157705</v>
      </c>
      <c r="L541" s="17">
        <v>0.59525324660933898</v>
      </c>
      <c r="M541" s="17"/>
      <c r="N541" s="17">
        <v>0.52709588816216302</v>
      </c>
      <c r="O541" s="17">
        <v>0.64740751807850305</v>
      </c>
      <c r="P541" s="17">
        <v>0.59210895711726697</v>
      </c>
      <c r="Q541" s="17">
        <v>0.644154788224376</v>
      </c>
      <c r="R541" s="17"/>
      <c r="S541" s="17">
        <v>0.59174393297402295</v>
      </c>
      <c r="T541" s="17">
        <v>0.58742493150989405</v>
      </c>
      <c r="U541" s="17">
        <v>0.50725101083810198</v>
      </c>
      <c r="V541" s="17">
        <v>0.54555269880961899</v>
      </c>
      <c r="W541" s="17">
        <v>0.64084719632512799</v>
      </c>
      <c r="X541" s="17">
        <v>0.52769119145973598</v>
      </c>
      <c r="Y541" s="17">
        <v>0.65127976952065303</v>
      </c>
      <c r="Z541" s="17">
        <v>0.66541081447059802</v>
      </c>
      <c r="AA541" s="17">
        <v>0.68215593944278796</v>
      </c>
      <c r="AB541" s="17">
        <v>0.68035182891391599</v>
      </c>
      <c r="AC541" s="17">
        <v>0.53769343123837798</v>
      </c>
      <c r="AD541" s="17">
        <v>0.615862599799606</v>
      </c>
      <c r="AE541" s="17"/>
      <c r="AF541" s="17">
        <v>0.64013606812939505</v>
      </c>
      <c r="AG541" s="17">
        <v>0.58988690623515605</v>
      </c>
      <c r="AH541" s="17">
        <v>0.54380222752444396</v>
      </c>
      <c r="AI541" s="17"/>
      <c r="AJ541" s="17">
        <v>0.60971357570198204</v>
      </c>
      <c r="AK541" s="17">
        <v>0.60142865584604099</v>
      </c>
      <c r="AL541" s="17">
        <v>0.49574423851801003</v>
      </c>
      <c r="AM541" s="17">
        <v>0.62270027252172599</v>
      </c>
      <c r="AN541" s="17">
        <v>0.58126312136275304</v>
      </c>
    </row>
    <row r="542" spans="2:40" x14ac:dyDescent="0.25">
      <c r="B542" t="s">
        <v>290</v>
      </c>
      <c r="C542" s="17">
        <v>0.45448835591610798</v>
      </c>
      <c r="D542" s="17">
        <v>0.471074137432477</v>
      </c>
      <c r="E542" s="17">
        <v>0.438591986047834</v>
      </c>
      <c r="F542" s="17"/>
      <c r="G542" s="17">
        <v>0.42755796176961303</v>
      </c>
      <c r="H542" s="17">
        <v>0.44990375454936399</v>
      </c>
      <c r="I542" s="17">
        <v>0.39382977324923901</v>
      </c>
      <c r="J542" s="17">
        <v>0.48590945969583699</v>
      </c>
      <c r="K542" s="17">
        <v>0.49039334626581299</v>
      </c>
      <c r="L542" s="17">
        <v>0.46551721963981901</v>
      </c>
      <c r="M542" s="17"/>
      <c r="N542" s="17">
        <v>0.46960966996406001</v>
      </c>
      <c r="O542" s="17">
        <v>0.48018187250143801</v>
      </c>
      <c r="P542" s="17">
        <v>0.39127393128485899</v>
      </c>
      <c r="Q542" s="17">
        <v>0.46709789182260902</v>
      </c>
      <c r="R542" s="17"/>
      <c r="S542" s="17">
        <v>0.494115802375863</v>
      </c>
      <c r="T542" s="17">
        <v>0.36516749054439102</v>
      </c>
      <c r="U542" s="17">
        <v>0.34965816221223001</v>
      </c>
      <c r="V542" s="17">
        <v>0.43321236506187599</v>
      </c>
      <c r="W542" s="17">
        <v>0.41709676770064102</v>
      </c>
      <c r="X542" s="17">
        <v>0.50803573262250901</v>
      </c>
      <c r="Y542" s="17">
        <v>0.49506372072379401</v>
      </c>
      <c r="Z542" s="17">
        <v>0.40406474299007999</v>
      </c>
      <c r="AA542" s="17">
        <v>0.45538089250746899</v>
      </c>
      <c r="AB542" s="17">
        <v>0.52353783855491698</v>
      </c>
      <c r="AC542" s="17">
        <v>0.51224757097847196</v>
      </c>
      <c r="AD542" s="17">
        <v>0.55805173479299897</v>
      </c>
      <c r="AE542" s="17"/>
      <c r="AF542" s="17">
        <v>0.42670911218636598</v>
      </c>
      <c r="AG542" s="17">
        <v>0.48535886850918503</v>
      </c>
      <c r="AH542" s="17">
        <v>0.41307182916477603</v>
      </c>
      <c r="AI542" s="17"/>
      <c r="AJ542" s="17">
        <v>0.44401421647227002</v>
      </c>
      <c r="AK542" s="17">
        <v>0.42457509272798399</v>
      </c>
      <c r="AL542" s="17">
        <v>0.46082324355170001</v>
      </c>
      <c r="AM542" s="17">
        <v>0.365846010969754</v>
      </c>
      <c r="AN542" s="17">
        <v>0.52364627322614499</v>
      </c>
    </row>
    <row r="543" spans="2:40" x14ac:dyDescent="0.25">
      <c r="B543" t="s">
        <v>292</v>
      </c>
      <c r="C543" s="17">
        <v>0.41580649400358899</v>
      </c>
      <c r="D543" s="17">
        <v>0.419439412843989</v>
      </c>
      <c r="E543" s="17">
        <v>0.41155155805360699</v>
      </c>
      <c r="F543" s="17"/>
      <c r="G543" s="17">
        <v>0.46886345325866502</v>
      </c>
      <c r="H543" s="17">
        <v>0.34316704579874302</v>
      </c>
      <c r="I543" s="17">
        <v>0.40869902992470297</v>
      </c>
      <c r="J543" s="17">
        <v>0.43537140219555598</v>
      </c>
      <c r="K543" s="17">
        <v>0.43914423592325602</v>
      </c>
      <c r="L543" s="17">
        <v>0.41492994205046702</v>
      </c>
      <c r="M543" s="17"/>
      <c r="N543" s="17">
        <v>0.40798699769795599</v>
      </c>
      <c r="O543" s="17">
        <v>0.40413136961783402</v>
      </c>
      <c r="P543" s="17">
        <v>0.38319508955577197</v>
      </c>
      <c r="Q543" s="17">
        <v>0.46898852341057001</v>
      </c>
      <c r="R543" s="17"/>
      <c r="S543" s="17">
        <v>0.454721171942645</v>
      </c>
      <c r="T543" s="17">
        <v>0.40782432161030102</v>
      </c>
      <c r="U543" s="17">
        <v>0.50772363133298704</v>
      </c>
      <c r="V543" s="17">
        <v>0.326544492418193</v>
      </c>
      <c r="W543" s="17">
        <v>0.38972928412684099</v>
      </c>
      <c r="X543" s="17">
        <v>0.37277230364353597</v>
      </c>
      <c r="Y543" s="17">
        <v>0.41162825663831498</v>
      </c>
      <c r="Z543" s="17">
        <v>0.502602520988917</v>
      </c>
      <c r="AA543" s="17">
        <v>0.417791725326635</v>
      </c>
      <c r="AB543" s="17">
        <v>0.41216598319499798</v>
      </c>
      <c r="AC543" s="17">
        <v>0.37970474294257001</v>
      </c>
      <c r="AD543" s="17">
        <v>0.43114553601636302</v>
      </c>
      <c r="AE543" s="17"/>
      <c r="AF543" s="17">
        <v>0.392416056409363</v>
      </c>
      <c r="AG543" s="17">
        <v>0.421846582173936</v>
      </c>
      <c r="AH543" s="17">
        <v>0.49211886641278801</v>
      </c>
      <c r="AI543" s="17"/>
      <c r="AJ543" s="17">
        <v>0.40119037126415902</v>
      </c>
      <c r="AK543" s="17">
        <v>0.41681976327627901</v>
      </c>
      <c r="AL543" s="17">
        <v>0.53744970841811901</v>
      </c>
      <c r="AM543" s="17">
        <v>0.37236141904314701</v>
      </c>
      <c r="AN543" s="17">
        <v>0.35592993750254298</v>
      </c>
    </row>
    <row r="544" spans="2:40" x14ac:dyDescent="0.25">
      <c r="B544" t="s">
        <v>291</v>
      </c>
      <c r="C544" s="17">
        <v>0.41040197729250799</v>
      </c>
      <c r="D544" s="17">
        <v>0.40918744680480401</v>
      </c>
      <c r="E544" s="17">
        <v>0.40804683188102497</v>
      </c>
      <c r="F544" s="17"/>
      <c r="G544" s="17">
        <v>0.36769490528237597</v>
      </c>
      <c r="H544" s="17">
        <v>0.510127797306972</v>
      </c>
      <c r="I544" s="17">
        <v>0.493691211622941</v>
      </c>
      <c r="J544" s="17">
        <v>0.41134774998846202</v>
      </c>
      <c r="K544" s="17">
        <v>0.378987538798637</v>
      </c>
      <c r="L544" s="17">
        <v>0.330325035911055</v>
      </c>
      <c r="M544" s="17"/>
      <c r="N544" s="17">
        <v>0.389210304156478</v>
      </c>
      <c r="O544" s="17">
        <v>0.412336110531349</v>
      </c>
      <c r="P544" s="17">
        <v>0.38833726476050001</v>
      </c>
      <c r="Q544" s="17">
        <v>0.44906391543506802</v>
      </c>
      <c r="R544" s="17"/>
      <c r="S544" s="17">
        <v>0.39731468960364702</v>
      </c>
      <c r="T544" s="17">
        <v>0.35449956963634599</v>
      </c>
      <c r="U544" s="17">
        <v>0.37747981923548901</v>
      </c>
      <c r="V544" s="17">
        <v>0.33976922441501001</v>
      </c>
      <c r="W544" s="17">
        <v>0.53223325924348497</v>
      </c>
      <c r="X544" s="17">
        <v>0.49574268062511201</v>
      </c>
      <c r="Y544" s="17">
        <v>0.51532980452377197</v>
      </c>
      <c r="Z544" s="17">
        <v>0.492829549544123</v>
      </c>
      <c r="AA544" s="17">
        <v>0.408780089539661</v>
      </c>
      <c r="AB544" s="17">
        <v>0.33048658308309697</v>
      </c>
      <c r="AC544" s="17">
        <v>0.38845317866699303</v>
      </c>
      <c r="AD544" s="17">
        <v>0.46178126360243998</v>
      </c>
      <c r="AE544" s="17"/>
      <c r="AF544" s="17">
        <v>0.39346223271362302</v>
      </c>
      <c r="AG544" s="17">
        <v>0.42704064570017602</v>
      </c>
      <c r="AH544" s="17">
        <v>0.428390795065209</v>
      </c>
      <c r="AI544" s="17"/>
      <c r="AJ544" s="17">
        <v>0.39829186409541401</v>
      </c>
      <c r="AK544" s="17">
        <v>0.41756382207316201</v>
      </c>
      <c r="AL544" s="17">
        <v>0.46736341491848499</v>
      </c>
      <c r="AM544" s="17">
        <v>0.35809467504617398</v>
      </c>
      <c r="AN544" s="17">
        <v>0.43330813065214402</v>
      </c>
    </row>
    <row r="545" spans="2:40" x14ac:dyDescent="0.25">
      <c r="B545" t="s">
        <v>293</v>
      </c>
      <c r="C545" s="17">
        <v>0.28985159811125799</v>
      </c>
      <c r="D545" s="17">
        <v>0.26798874163134201</v>
      </c>
      <c r="E545" s="17">
        <v>0.30570783629068699</v>
      </c>
      <c r="F545" s="17"/>
      <c r="G545" s="17">
        <v>0.316228590108381</v>
      </c>
      <c r="H545" s="17">
        <v>0.34503401646498799</v>
      </c>
      <c r="I545" s="17">
        <v>0.39608454909886498</v>
      </c>
      <c r="J545" s="17">
        <v>0.30588952144315201</v>
      </c>
      <c r="K545" s="17">
        <v>0.27279288061448898</v>
      </c>
      <c r="L545" s="17">
        <v>0.17325889459073901</v>
      </c>
      <c r="M545" s="17"/>
      <c r="N545" s="17">
        <v>0.26188726997207301</v>
      </c>
      <c r="O545" s="17">
        <v>0.21659556189732601</v>
      </c>
      <c r="P545" s="17">
        <v>0.328278916396678</v>
      </c>
      <c r="Q545" s="17">
        <v>0.367429910910339</v>
      </c>
      <c r="R545" s="17"/>
      <c r="S545" s="17">
        <v>0.30410712758700198</v>
      </c>
      <c r="T545" s="17">
        <v>0.25914610571850899</v>
      </c>
      <c r="U545" s="17">
        <v>0.28282964326985599</v>
      </c>
      <c r="V545" s="17">
        <v>0.30704100256585698</v>
      </c>
      <c r="W545" s="17">
        <v>0.28832600121938501</v>
      </c>
      <c r="X545" s="17">
        <v>0.238872986449776</v>
      </c>
      <c r="Y545" s="17">
        <v>0.370957491380841</v>
      </c>
      <c r="Z545" s="17">
        <v>0.21294806894760601</v>
      </c>
      <c r="AA545" s="17">
        <v>0.30180011724552003</v>
      </c>
      <c r="AB545" s="17">
        <v>0.198805878896927</v>
      </c>
      <c r="AC545" s="17">
        <v>0.43823534787971902</v>
      </c>
      <c r="AD545" s="17">
        <v>0.31562275994816402</v>
      </c>
      <c r="AE545" s="17"/>
      <c r="AF545" s="17">
        <v>0.26529167401141002</v>
      </c>
      <c r="AG545" s="17">
        <v>0.30838540858959301</v>
      </c>
      <c r="AH545" s="17">
        <v>0.357573162287455</v>
      </c>
      <c r="AI545" s="17"/>
      <c r="AJ545" s="17">
        <v>0.239207184114685</v>
      </c>
      <c r="AK545" s="17">
        <v>0.36083324790103599</v>
      </c>
      <c r="AL545" s="17">
        <v>0.24575269408457301</v>
      </c>
      <c r="AM545" s="17">
        <v>0.29070087879603701</v>
      </c>
      <c r="AN545" s="17">
        <v>0.38965562668389903</v>
      </c>
    </row>
    <row r="546" spans="2:40" x14ac:dyDescent="0.25">
      <c r="B546" t="s">
        <v>64</v>
      </c>
      <c r="C546" s="17">
        <v>2.8749568543136698E-2</v>
      </c>
      <c r="D546" s="17">
        <v>2.2635548429269299E-2</v>
      </c>
      <c r="E546" s="17">
        <v>3.4521071580171897E-2</v>
      </c>
      <c r="F546" s="17"/>
      <c r="G546" s="17">
        <v>1.2385656102581801E-2</v>
      </c>
      <c r="H546" s="17">
        <v>1.08390581634062E-2</v>
      </c>
      <c r="I546" s="17">
        <v>5.0070346907858103E-2</v>
      </c>
      <c r="J546" s="17">
        <v>5.3885352836794E-2</v>
      </c>
      <c r="K546" s="17">
        <v>1.8285616346506099E-2</v>
      </c>
      <c r="L546" s="17">
        <v>2.13406111786184E-2</v>
      </c>
      <c r="M546" s="17"/>
      <c r="N546" s="17">
        <v>2.20110331342456E-2</v>
      </c>
      <c r="O546" s="17">
        <v>2.8012254230978199E-2</v>
      </c>
      <c r="P546" s="17">
        <v>2.7173119553162001E-2</v>
      </c>
      <c r="Q546" s="17">
        <v>3.89995607504963E-2</v>
      </c>
      <c r="R546" s="17"/>
      <c r="S546" s="17">
        <v>2.22335768119701E-2</v>
      </c>
      <c r="T546" s="17">
        <v>5.4057977458136897E-2</v>
      </c>
      <c r="U546" s="17">
        <v>7.1322145865568495E-2</v>
      </c>
      <c r="V546" s="17">
        <v>4.1561229941255502E-2</v>
      </c>
      <c r="W546" s="17">
        <v>4.03429281379818E-2</v>
      </c>
      <c r="X546" s="17">
        <v>4.0842196892207298E-2</v>
      </c>
      <c r="Y546" s="17">
        <v>0</v>
      </c>
      <c r="Z546" s="17">
        <v>4.97298219006981E-2</v>
      </c>
      <c r="AA546" s="17">
        <v>1.3016554577027E-2</v>
      </c>
      <c r="AB546" s="17">
        <v>0</v>
      </c>
      <c r="AC546" s="17">
        <v>0</v>
      </c>
      <c r="AD546" s="17">
        <v>0</v>
      </c>
      <c r="AE546" s="17"/>
      <c r="AF546" s="17">
        <v>2.4021658143296098E-2</v>
      </c>
      <c r="AG546" s="17">
        <v>2.08166361901688E-2</v>
      </c>
      <c r="AH546" s="17">
        <v>8.1148963894296197E-2</v>
      </c>
      <c r="AI546" s="17"/>
      <c r="AJ546" s="17">
        <v>2.10709085721607E-2</v>
      </c>
      <c r="AK546" s="17">
        <v>3.1196497227508498E-2</v>
      </c>
      <c r="AL546" s="17">
        <v>3.5397323744841697E-2</v>
      </c>
      <c r="AM546" s="17">
        <v>7.9865497264075005E-2</v>
      </c>
      <c r="AN546" s="17">
        <v>6.4234536439564296E-2</v>
      </c>
    </row>
    <row r="547" spans="2:40" x14ac:dyDescent="0.25">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c r="AA547" s="17"/>
      <c r="AB547" s="17"/>
      <c r="AC547" s="17"/>
      <c r="AD547" s="17"/>
      <c r="AE547" s="17"/>
      <c r="AF547" s="17"/>
      <c r="AG547" s="17"/>
      <c r="AH547" s="17"/>
      <c r="AI547" s="17"/>
      <c r="AJ547" s="17"/>
      <c r="AK547" s="17"/>
      <c r="AL547" s="17"/>
      <c r="AM547" s="17"/>
      <c r="AN547" s="17"/>
    </row>
    <row r="548" spans="2:40" x14ac:dyDescent="0.25">
      <c r="B548" s="6" t="s">
        <v>317</v>
      </c>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c r="AA548" s="17"/>
      <c r="AB548" s="17"/>
      <c r="AC548" s="17"/>
      <c r="AD548" s="17"/>
      <c r="AE548" s="17"/>
      <c r="AF548" s="17"/>
      <c r="AG548" s="17"/>
      <c r="AH548" s="17"/>
      <c r="AI548" s="17"/>
      <c r="AJ548" s="17"/>
      <c r="AK548" s="17"/>
      <c r="AL548" s="17"/>
      <c r="AM548" s="17"/>
      <c r="AN548" s="17"/>
    </row>
    <row r="549" spans="2:40" x14ac:dyDescent="0.25">
      <c r="B549" s="24" t="s">
        <v>316</v>
      </c>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c r="AA549" s="17"/>
      <c r="AB549" s="17"/>
      <c r="AC549" s="17"/>
      <c r="AD549" s="17"/>
      <c r="AE549" s="17"/>
      <c r="AF549" s="17"/>
      <c r="AG549" s="17"/>
      <c r="AH549" s="17"/>
      <c r="AI549" s="17"/>
      <c r="AJ549" s="17"/>
      <c r="AK549" s="17"/>
      <c r="AL549" s="17"/>
      <c r="AM549" s="17"/>
      <c r="AN549" s="17"/>
    </row>
    <row r="550" spans="2:40" x14ac:dyDescent="0.25">
      <c r="B550" t="s">
        <v>296</v>
      </c>
      <c r="C550" s="17">
        <v>1.4929616929167E-2</v>
      </c>
      <c r="D550" s="17">
        <v>2.0209294270623099E-2</v>
      </c>
      <c r="E550" s="17">
        <v>1.01795616029776E-2</v>
      </c>
      <c r="F550" s="17"/>
      <c r="G550" s="17">
        <v>1.53952333923934E-2</v>
      </c>
      <c r="H550" s="17">
        <v>1.88068708850859E-2</v>
      </c>
      <c r="I550" s="17">
        <v>0</v>
      </c>
      <c r="J550" s="17">
        <v>1.1539126920326799E-2</v>
      </c>
      <c r="K550" s="17">
        <v>1.9026740568844E-2</v>
      </c>
      <c r="L550" s="17">
        <v>2.2100832482415102E-2</v>
      </c>
      <c r="M550" s="17"/>
      <c r="N550" s="17">
        <v>2.5685858257142001E-2</v>
      </c>
      <c r="O550" s="17">
        <v>1.0686111013939899E-2</v>
      </c>
      <c r="P550" s="17">
        <v>1.5937821036847499E-2</v>
      </c>
      <c r="Q550" s="17">
        <v>7.00778911090704E-3</v>
      </c>
      <c r="R550" s="17"/>
      <c r="S550" s="17">
        <v>3.6019760925920803E-2</v>
      </c>
      <c r="T550" s="17">
        <v>1.09575519454674E-2</v>
      </c>
      <c r="U550" s="17">
        <v>0</v>
      </c>
      <c r="V550" s="17">
        <v>0</v>
      </c>
      <c r="W550" s="17">
        <v>0</v>
      </c>
      <c r="X550" s="17">
        <v>0</v>
      </c>
      <c r="Y550" s="17">
        <v>1.6827074996136799E-2</v>
      </c>
      <c r="Z550" s="17">
        <v>0</v>
      </c>
      <c r="AA550" s="17">
        <v>2.5403226280764999E-2</v>
      </c>
      <c r="AB550" s="17">
        <v>2.8769023641254901E-2</v>
      </c>
      <c r="AC550" s="17">
        <v>0</v>
      </c>
      <c r="AD550" s="17">
        <v>3.7883042882465801E-2</v>
      </c>
      <c r="AE550" s="17"/>
      <c r="AF550" s="17">
        <v>1.8394222665227101E-2</v>
      </c>
      <c r="AG550" s="17">
        <v>9.1422089873395805E-3</v>
      </c>
      <c r="AH550" s="17">
        <v>1.5745535208098401E-2</v>
      </c>
      <c r="AI550" s="17"/>
      <c r="AJ550" s="17">
        <v>1.6594221115831701E-2</v>
      </c>
      <c r="AK550" s="17">
        <v>1.3071204107219601E-2</v>
      </c>
      <c r="AL550" s="17">
        <v>0</v>
      </c>
      <c r="AM550" s="17">
        <v>0</v>
      </c>
      <c r="AN550" s="17">
        <v>0</v>
      </c>
    </row>
    <row r="551" spans="2:40" x14ac:dyDescent="0.25">
      <c r="B551" t="s">
        <v>297</v>
      </c>
      <c r="C551" s="17">
        <v>7.7870582575809005E-2</v>
      </c>
      <c r="D551" s="17">
        <v>8.3362735607739297E-2</v>
      </c>
      <c r="E551" s="17">
        <v>7.3296053348395104E-2</v>
      </c>
      <c r="F551" s="17"/>
      <c r="G551" s="17">
        <v>4.5899866782767897E-2</v>
      </c>
      <c r="H551" s="17">
        <v>6.1301223974939201E-2</v>
      </c>
      <c r="I551" s="17">
        <v>1.8903420806127801E-2</v>
      </c>
      <c r="J551" s="17">
        <v>8.9777239058824704E-2</v>
      </c>
      <c r="K551" s="17">
        <v>0.10842214559956399</v>
      </c>
      <c r="L551" s="17">
        <v>0.114351679621483</v>
      </c>
      <c r="M551" s="17"/>
      <c r="N551" s="17">
        <v>8.2922420908908001E-2</v>
      </c>
      <c r="O551" s="17">
        <v>0.103435463929334</v>
      </c>
      <c r="P551" s="17">
        <v>5.4385554131567801E-2</v>
      </c>
      <c r="Q551" s="17">
        <v>6.9133309942984597E-2</v>
      </c>
      <c r="R551" s="17"/>
      <c r="S551" s="17">
        <v>4.4907657003925197E-2</v>
      </c>
      <c r="T551" s="17">
        <v>7.9508235112367195E-2</v>
      </c>
      <c r="U551" s="17">
        <v>6.7522573255163296E-2</v>
      </c>
      <c r="V551" s="17">
        <v>5.0480263647176497E-2</v>
      </c>
      <c r="W551" s="17">
        <v>0.10381228628296101</v>
      </c>
      <c r="X551" s="17">
        <v>0.12063538077862</v>
      </c>
      <c r="Y551" s="17">
        <v>0.10090023208901</v>
      </c>
      <c r="Z551" s="17">
        <v>5.4848540016754502E-2</v>
      </c>
      <c r="AA551" s="17">
        <v>5.4374577555323197E-2</v>
      </c>
      <c r="AB551" s="17">
        <v>7.6143938738623698E-2</v>
      </c>
      <c r="AC551" s="17">
        <v>5.9150736705396799E-2</v>
      </c>
      <c r="AD551" s="17">
        <v>0.18550642401894599</v>
      </c>
      <c r="AE551" s="17"/>
      <c r="AF551" s="17">
        <v>9.7059713796038796E-2</v>
      </c>
      <c r="AG551" s="17">
        <v>7.0246301770891403E-2</v>
      </c>
      <c r="AH551" s="17">
        <v>2.95503642699614E-2</v>
      </c>
      <c r="AI551" s="17"/>
      <c r="AJ551" s="17">
        <v>0.10198934429423701</v>
      </c>
      <c r="AK551" s="17">
        <v>6.5333958369704598E-2</v>
      </c>
      <c r="AL551" s="17">
        <v>5.1197883689287897E-2</v>
      </c>
      <c r="AM551" s="17">
        <v>0</v>
      </c>
      <c r="AN551" s="17">
        <v>5.1994838977705703E-2</v>
      </c>
    </row>
    <row r="552" spans="2:40" x14ac:dyDescent="0.25">
      <c r="B552" t="s">
        <v>298</v>
      </c>
      <c r="C552" s="17">
        <v>0.155469631934366</v>
      </c>
      <c r="D552" s="17">
        <v>0.16480375911316</v>
      </c>
      <c r="E552" s="17">
        <v>0.14783106763037401</v>
      </c>
      <c r="F552" s="17"/>
      <c r="G552" s="17">
        <v>0.114375791840316</v>
      </c>
      <c r="H552" s="17">
        <v>0.21974848733143501</v>
      </c>
      <c r="I552" s="17">
        <v>0.129435651854994</v>
      </c>
      <c r="J552" s="17">
        <v>0.136189773909346</v>
      </c>
      <c r="K552" s="17">
        <v>0.168741304514578</v>
      </c>
      <c r="L552" s="17">
        <v>0.15641368209901901</v>
      </c>
      <c r="M552" s="17"/>
      <c r="N552" s="17">
        <v>0.11190078169425501</v>
      </c>
      <c r="O552" s="17">
        <v>0.22206825037155301</v>
      </c>
      <c r="P552" s="17">
        <v>0.15215846859084001</v>
      </c>
      <c r="Q552" s="17">
        <v>0.131947290124421</v>
      </c>
      <c r="R552" s="17"/>
      <c r="S552" s="17">
        <v>0.14990294039475999</v>
      </c>
      <c r="T552" s="17">
        <v>0.16144843896647601</v>
      </c>
      <c r="U552" s="17">
        <v>0.20065163384055201</v>
      </c>
      <c r="V552" s="17">
        <v>0.127584501093778</v>
      </c>
      <c r="W552" s="17">
        <v>0.18218306683253599</v>
      </c>
      <c r="X552" s="17">
        <v>0.176819927133477</v>
      </c>
      <c r="Y552" s="17">
        <v>0.27013759193454601</v>
      </c>
      <c r="Z552" s="17">
        <v>0.12215954079557501</v>
      </c>
      <c r="AA552" s="17">
        <v>9.4927806134466303E-2</v>
      </c>
      <c r="AB552" s="17">
        <v>0.13969858774256799</v>
      </c>
      <c r="AC552" s="17">
        <v>0.145144873302956</v>
      </c>
      <c r="AD552" s="17">
        <v>4.1527761882008699E-2</v>
      </c>
      <c r="AE552" s="17"/>
      <c r="AF552" s="17">
        <v>0.148966617708088</v>
      </c>
      <c r="AG552" s="17">
        <v>0.16800732611107599</v>
      </c>
      <c r="AH552" s="17">
        <v>0.13938602354361901</v>
      </c>
      <c r="AI552" s="17"/>
      <c r="AJ552" s="17">
        <v>0.177850468984704</v>
      </c>
      <c r="AK552" s="17">
        <v>0.162879201346566</v>
      </c>
      <c r="AL552" s="17">
        <v>0.145907781367029</v>
      </c>
      <c r="AM552" s="17">
        <v>0.183894384074555</v>
      </c>
      <c r="AN552" s="17">
        <v>8.89313542715882E-2</v>
      </c>
    </row>
    <row r="553" spans="2:40" x14ac:dyDescent="0.25">
      <c r="B553" t="s">
        <v>299</v>
      </c>
      <c r="C553" s="17">
        <v>0.15275332500085001</v>
      </c>
      <c r="D553" s="17">
        <v>0.16084385373423801</v>
      </c>
      <c r="E553" s="17">
        <v>0.146238316930519</v>
      </c>
      <c r="F553" s="17"/>
      <c r="G553" s="17">
        <v>0.26273457557563101</v>
      </c>
      <c r="H553" s="17">
        <v>0.12862065974592299</v>
      </c>
      <c r="I553" s="17">
        <v>0.16882815864396</v>
      </c>
      <c r="J553" s="17">
        <v>0.160774510322542</v>
      </c>
      <c r="K553" s="17">
        <v>0.12966803031301</v>
      </c>
      <c r="L553" s="17">
        <v>0.11720264889498699</v>
      </c>
      <c r="M553" s="17"/>
      <c r="N553" s="17">
        <v>0.17703965698364299</v>
      </c>
      <c r="O553" s="17">
        <v>0.1150041112038</v>
      </c>
      <c r="P553" s="17">
        <v>0.203577341377774</v>
      </c>
      <c r="Q553" s="17">
        <v>0.112926575681195</v>
      </c>
      <c r="R553" s="17"/>
      <c r="S553" s="17">
        <v>0.16513852173414001</v>
      </c>
      <c r="T553" s="17">
        <v>0.159957574006169</v>
      </c>
      <c r="U553" s="17">
        <v>0.109740556340607</v>
      </c>
      <c r="V553" s="17">
        <v>0.21625747463616099</v>
      </c>
      <c r="W553" s="17">
        <v>0.133918549983855</v>
      </c>
      <c r="X553" s="17">
        <v>0.15280866099021501</v>
      </c>
      <c r="Y553" s="17">
        <v>0.111576991448377</v>
      </c>
      <c r="Z553" s="17">
        <v>5.0699115191501998E-2</v>
      </c>
      <c r="AA553" s="17">
        <v>0.20623374316208001</v>
      </c>
      <c r="AB553" s="17">
        <v>0.16200327732012301</v>
      </c>
      <c r="AC553" s="17">
        <v>0.185743679815387</v>
      </c>
      <c r="AD553" s="17">
        <v>3.7755296386075998E-2</v>
      </c>
      <c r="AE553" s="17"/>
      <c r="AF553" s="17">
        <v>0.16999265650797099</v>
      </c>
      <c r="AG553" s="17">
        <v>0.14565584127647199</v>
      </c>
      <c r="AH553" s="17">
        <v>9.6348139982051204E-2</v>
      </c>
      <c r="AI553" s="17"/>
      <c r="AJ553" s="17">
        <v>0.160703890322032</v>
      </c>
      <c r="AK553" s="17">
        <v>0.185950129283842</v>
      </c>
      <c r="AL553" s="17">
        <v>0.134089593666368</v>
      </c>
      <c r="AM553" s="17">
        <v>0.180862833549018</v>
      </c>
      <c r="AN553" s="17">
        <v>0.101522148243177</v>
      </c>
    </row>
    <row r="554" spans="2:40" x14ac:dyDescent="0.25">
      <c r="B554" t="s">
        <v>300</v>
      </c>
      <c r="C554" s="17">
        <v>0.17449956675221101</v>
      </c>
      <c r="D554" s="17">
        <v>0.17773417276525999</v>
      </c>
      <c r="E554" s="17">
        <v>0.172562048467478</v>
      </c>
      <c r="F554" s="17"/>
      <c r="G554" s="17">
        <v>0.241552044303154</v>
      </c>
      <c r="H554" s="17">
        <v>0.210353604362643</v>
      </c>
      <c r="I554" s="17">
        <v>0.16000508240935599</v>
      </c>
      <c r="J554" s="17">
        <v>0.13224224625072101</v>
      </c>
      <c r="K554" s="17">
        <v>0.103950663182939</v>
      </c>
      <c r="L554" s="17">
        <v>0.203773626652478</v>
      </c>
      <c r="M554" s="17"/>
      <c r="N554" s="17">
        <v>0.19807289019368901</v>
      </c>
      <c r="O554" s="17">
        <v>0.11856224918677299</v>
      </c>
      <c r="P554" s="17">
        <v>0.198013722250205</v>
      </c>
      <c r="Q554" s="17">
        <v>0.18355011872976501</v>
      </c>
      <c r="R554" s="17"/>
      <c r="S554" s="17">
        <v>0.197921988627243</v>
      </c>
      <c r="T554" s="17">
        <v>0.22819404908602101</v>
      </c>
      <c r="U554" s="17">
        <v>0.22721855638901001</v>
      </c>
      <c r="V554" s="17">
        <v>0.17752659088404299</v>
      </c>
      <c r="W554" s="17">
        <v>0.152968664693717</v>
      </c>
      <c r="X554" s="17">
        <v>0.17930908969139001</v>
      </c>
      <c r="Y554" s="17">
        <v>0.173987891200969</v>
      </c>
      <c r="Z554" s="17">
        <v>0.20166270716329299</v>
      </c>
      <c r="AA554" s="17">
        <v>0.13380072295194601</v>
      </c>
      <c r="AB554" s="17">
        <v>0.15953803319295701</v>
      </c>
      <c r="AC554" s="17">
        <v>7.8105424382542102E-2</v>
      </c>
      <c r="AD554" s="17">
        <v>8.6230030445031094E-2</v>
      </c>
      <c r="AE554" s="17"/>
      <c r="AF554" s="17">
        <v>0.19552879820633601</v>
      </c>
      <c r="AG554" s="17">
        <v>0.15886950825003299</v>
      </c>
      <c r="AH554" s="17">
        <v>0.160715820216559</v>
      </c>
      <c r="AI554" s="17"/>
      <c r="AJ554" s="17">
        <v>0.15714028519218301</v>
      </c>
      <c r="AK554" s="17">
        <v>0.17439747475695999</v>
      </c>
      <c r="AL554" s="17">
        <v>0.136968121833552</v>
      </c>
      <c r="AM554" s="17">
        <v>0.37990602581392902</v>
      </c>
      <c r="AN554" s="17">
        <v>0.193510645478736</v>
      </c>
    </row>
    <row r="555" spans="2:40" x14ac:dyDescent="0.25">
      <c r="B555" t="s">
        <v>301</v>
      </c>
      <c r="C555" s="17">
        <v>0.10818399369781199</v>
      </c>
      <c r="D555" s="17">
        <v>0.130041562449733</v>
      </c>
      <c r="E555" s="17">
        <v>8.87918175501968E-2</v>
      </c>
      <c r="F555" s="17"/>
      <c r="G555" s="17">
        <v>8.6002296826617794E-2</v>
      </c>
      <c r="H555" s="17">
        <v>0.14577943865878701</v>
      </c>
      <c r="I555" s="17">
        <v>0.16912187418736899</v>
      </c>
      <c r="J555" s="17">
        <v>6.5063466345668994E-2</v>
      </c>
      <c r="K555" s="17">
        <v>0.124418947619047</v>
      </c>
      <c r="L555" s="17">
        <v>7.5646441425614303E-2</v>
      </c>
      <c r="M555" s="17"/>
      <c r="N555" s="17">
        <v>0.103971634911211</v>
      </c>
      <c r="O555" s="17">
        <v>0.114583433026593</v>
      </c>
      <c r="P555" s="17">
        <v>0.102996114238343</v>
      </c>
      <c r="Q555" s="17">
        <v>0.113025364586052</v>
      </c>
      <c r="R555" s="17"/>
      <c r="S555" s="17">
        <v>5.9479451215370002E-2</v>
      </c>
      <c r="T555" s="17">
        <v>6.7254752044140595E-2</v>
      </c>
      <c r="U555" s="17">
        <v>0.11868552246993901</v>
      </c>
      <c r="V555" s="17">
        <v>0.17652384205617999</v>
      </c>
      <c r="W555" s="17">
        <v>6.3338810348017596E-2</v>
      </c>
      <c r="X555" s="17">
        <v>6.3348908627410994E-2</v>
      </c>
      <c r="Y555" s="17">
        <v>5.9377648683466899E-2</v>
      </c>
      <c r="Z555" s="17">
        <v>6.4157413421728093E-2</v>
      </c>
      <c r="AA555" s="17">
        <v>0.17735503985286899</v>
      </c>
      <c r="AB555" s="17">
        <v>0.11588741424261299</v>
      </c>
      <c r="AC555" s="17">
        <v>0.21661954832877101</v>
      </c>
      <c r="AD555" s="17">
        <v>0.182608063591605</v>
      </c>
      <c r="AE555" s="17"/>
      <c r="AF555" s="17">
        <v>7.5384624979174003E-2</v>
      </c>
      <c r="AG555" s="17">
        <v>0.129219764564279</v>
      </c>
      <c r="AH555" s="17">
        <v>0.15134013114991601</v>
      </c>
      <c r="AI555" s="17"/>
      <c r="AJ555" s="17">
        <v>0.10362833565189999</v>
      </c>
      <c r="AK555" s="17">
        <v>9.5968928593374206E-2</v>
      </c>
      <c r="AL555" s="17">
        <v>0.14457187966364099</v>
      </c>
      <c r="AM555" s="17">
        <v>0</v>
      </c>
      <c r="AN555" s="17">
        <v>0.150075258543406</v>
      </c>
    </row>
    <row r="556" spans="2:40" x14ac:dyDescent="0.25">
      <c r="B556" t="s">
        <v>302</v>
      </c>
      <c r="C556" s="17">
        <v>6.0149198184531502E-2</v>
      </c>
      <c r="D556" s="17">
        <v>4.9440451985900302E-2</v>
      </c>
      <c r="E556" s="17">
        <v>6.4433585627436105E-2</v>
      </c>
      <c r="F556" s="17"/>
      <c r="G556" s="17">
        <v>9.2948806386323607E-2</v>
      </c>
      <c r="H556" s="17">
        <v>5.7635750498617799E-2</v>
      </c>
      <c r="I556" s="17">
        <v>0.111656394199318</v>
      </c>
      <c r="J556" s="17">
        <v>5.1810531642383702E-2</v>
      </c>
      <c r="K556" s="17">
        <v>3.9692775769708803E-2</v>
      </c>
      <c r="L556" s="17">
        <v>3.1592139666732397E-2</v>
      </c>
      <c r="M556" s="17"/>
      <c r="N556" s="17">
        <v>7.2674073526041702E-2</v>
      </c>
      <c r="O556" s="17">
        <v>6.0607295776210601E-2</v>
      </c>
      <c r="P556" s="17">
        <v>2.7847554826410999E-2</v>
      </c>
      <c r="Q556" s="17">
        <v>7.8358780491111696E-2</v>
      </c>
      <c r="R556" s="17"/>
      <c r="S556" s="17">
        <v>9.8674558686888403E-2</v>
      </c>
      <c r="T556" s="17">
        <v>8.3702967838980999E-2</v>
      </c>
      <c r="U556" s="17">
        <v>0</v>
      </c>
      <c r="V556" s="17">
        <v>6.2649172854714899E-2</v>
      </c>
      <c r="W556" s="17">
        <v>2.0079185504583399E-2</v>
      </c>
      <c r="X556" s="17">
        <v>2.1967891519666601E-2</v>
      </c>
      <c r="Y556" s="17">
        <v>2.1765858082941101E-2</v>
      </c>
      <c r="Z556" s="17">
        <v>0.109141389770125</v>
      </c>
      <c r="AA556" s="17">
        <v>9.8371548828226296E-2</v>
      </c>
      <c r="AB556" s="17">
        <v>5.7245841518189698E-2</v>
      </c>
      <c r="AC556" s="17">
        <v>8.1796676242469293E-2</v>
      </c>
      <c r="AD556" s="17">
        <v>4.8001639911609197E-2</v>
      </c>
      <c r="AE556" s="17"/>
      <c r="AF556" s="17">
        <v>2.6936458675299799E-2</v>
      </c>
      <c r="AG556" s="17">
        <v>7.9917915958182401E-2</v>
      </c>
      <c r="AH556" s="17">
        <v>8.8315640452612504E-2</v>
      </c>
      <c r="AI556" s="17"/>
      <c r="AJ556" s="17">
        <v>4.1690044043189101E-2</v>
      </c>
      <c r="AK556" s="17">
        <v>9.8105333487962298E-2</v>
      </c>
      <c r="AL556" s="17">
        <v>8.4513393621063304E-2</v>
      </c>
      <c r="AM556" s="17">
        <v>0</v>
      </c>
      <c r="AN556" s="17">
        <v>5.7009624325047401E-2</v>
      </c>
    </row>
    <row r="557" spans="2:40" x14ac:dyDescent="0.25">
      <c r="B557" t="s">
        <v>303</v>
      </c>
      <c r="C557" s="17">
        <v>8.2921455942144201E-2</v>
      </c>
      <c r="D557" s="17">
        <v>7.5667616895905399E-2</v>
      </c>
      <c r="E557" s="17">
        <v>9.0056039065685906E-2</v>
      </c>
      <c r="F557" s="17"/>
      <c r="G557" s="17">
        <v>6.3166333233765901E-2</v>
      </c>
      <c r="H557" s="17">
        <v>8.0376023305660099E-2</v>
      </c>
      <c r="I557" s="17">
        <v>9.11149178576042E-2</v>
      </c>
      <c r="J557" s="17">
        <v>0.106542112326332</v>
      </c>
      <c r="K557" s="17">
        <v>0.113733520341882</v>
      </c>
      <c r="L557" s="17">
        <v>5.29899653304996E-2</v>
      </c>
      <c r="M557" s="17"/>
      <c r="N557" s="17">
        <v>7.7413202129586495E-2</v>
      </c>
      <c r="O557" s="17">
        <v>6.7373251838680107E-2</v>
      </c>
      <c r="P557" s="17">
        <v>8.6187829433958293E-2</v>
      </c>
      <c r="Q557" s="17">
        <v>0.10406249001090501</v>
      </c>
      <c r="R557" s="17"/>
      <c r="S557" s="17">
        <v>0.103689651822875</v>
      </c>
      <c r="T557" s="17">
        <v>6.11470518582048E-2</v>
      </c>
      <c r="U557" s="17">
        <v>7.2324979966203698E-2</v>
      </c>
      <c r="V557" s="17">
        <v>7.9909942931851996E-2</v>
      </c>
      <c r="W557" s="17">
        <v>0.15081937228926701</v>
      </c>
      <c r="X557" s="17">
        <v>0.122397593371529</v>
      </c>
      <c r="Y557" s="17">
        <v>7.7277108796516503E-2</v>
      </c>
      <c r="Z557" s="17">
        <v>0</v>
      </c>
      <c r="AA557" s="17">
        <v>4.0653157110042103E-2</v>
      </c>
      <c r="AB557" s="17">
        <v>6.3572510876722998E-2</v>
      </c>
      <c r="AC557" s="17">
        <v>0.130954601394452</v>
      </c>
      <c r="AD557" s="17">
        <v>7.9886306177660099E-2</v>
      </c>
      <c r="AE557" s="17"/>
      <c r="AF557" s="17">
        <v>7.8851668107370196E-2</v>
      </c>
      <c r="AG557" s="17">
        <v>8.3136772995385994E-2</v>
      </c>
      <c r="AH557" s="17">
        <v>9.4833662448198602E-2</v>
      </c>
      <c r="AI557" s="17"/>
      <c r="AJ557" s="17">
        <v>5.9137878727086202E-2</v>
      </c>
      <c r="AK557" s="17">
        <v>9.3710439667868906E-2</v>
      </c>
      <c r="AL557" s="17">
        <v>8.6457215821133096E-2</v>
      </c>
      <c r="AM557" s="17">
        <v>0</v>
      </c>
      <c r="AN557" s="17">
        <v>0.14974888679807</v>
      </c>
    </row>
    <row r="558" spans="2:40" x14ac:dyDescent="0.25">
      <c r="B558" t="s">
        <v>64</v>
      </c>
      <c r="C558" s="17">
        <v>0.17322262898311</v>
      </c>
      <c r="D558" s="17">
        <v>0.13789655317744001</v>
      </c>
      <c r="E558" s="17">
        <v>0.20661150977693701</v>
      </c>
      <c r="F558" s="17"/>
      <c r="G558" s="17">
        <v>7.7925051659030395E-2</v>
      </c>
      <c r="H558" s="17">
        <v>7.7377941236907902E-2</v>
      </c>
      <c r="I558" s="17">
        <v>0.15093450004127101</v>
      </c>
      <c r="J558" s="17">
        <v>0.246060993223855</v>
      </c>
      <c r="K558" s="17">
        <v>0.192345872090429</v>
      </c>
      <c r="L558" s="17">
        <v>0.22592898382677201</v>
      </c>
      <c r="M558" s="17"/>
      <c r="N558" s="17">
        <v>0.15031948139552401</v>
      </c>
      <c r="O558" s="17">
        <v>0.187679833653116</v>
      </c>
      <c r="P558" s="17">
        <v>0.15889559411405299</v>
      </c>
      <c r="Q558" s="17">
        <v>0.199988281322658</v>
      </c>
      <c r="R558" s="17"/>
      <c r="S558" s="17">
        <v>0.14426546958887701</v>
      </c>
      <c r="T558" s="17">
        <v>0.14782937914217201</v>
      </c>
      <c r="U558" s="17">
        <v>0.20385617773852499</v>
      </c>
      <c r="V558" s="17">
        <v>0.109068211896095</v>
      </c>
      <c r="W558" s="17">
        <v>0.192880064065064</v>
      </c>
      <c r="X558" s="17">
        <v>0.16271254788768999</v>
      </c>
      <c r="Y558" s="17">
        <v>0.168149602768037</v>
      </c>
      <c r="Z558" s="17">
        <v>0.39733129364102199</v>
      </c>
      <c r="AA558" s="17">
        <v>0.16888017812428199</v>
      </c>
      <c r="AB558" s="17">
        <v>0.19714137272694801</v>
      </c>
      <c r="AC558" s="17">
        <v>0.10248445982802599</v>
      </c>
      <c r="AD558" s="17">
        <v>0.30060143470459799</v>
      </c>
      <c r="AE558" s="17"/>
      <c r="AF558" s="17">
        <v>0.188885239354495</v>
      </c>
      <c r="AG558" s="17">
        <v>0.15580436008633999</v>
      </c>
      <c r="AH558" s="17">
        <v>0.223764682728984</v>
      </c>
      <c r="AI558" s="17"/>
      <c r="AJ558" s="17">
        <v>0.18126553166883699</v>
      </c>
      <c r="AK558" s="17">
        <v>0.110583330386502</v>
      </c>
      <c r="AL558" s="17">
        <v>0.21629413033792599</v>
      </c>
      <c r="AM558" s="17">
        <v>0.25533675656249799</v>
      </c>
      <c r="AN558" s="17">
        <v>0.20720724336227</v>
      </c>
    </row>
    <row r="559" spans="2:40" x14ac:dyDescent="0.25">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c r="AA559" s="17"/>
      <c r="AB559" s="17"/>
      <c r="AC559" s="17"/>
      <c r="AD559" s="17"/>
      <c r="AE559" s="17"/>
      <c r="AF559" s="17"/>
      <c r="AG559" s="17"/>
      <c r="AH559" s="17"/>
      <c r="AI559" s="17"/>
      <c r="AJ559" s="17"/>
      <c r="AK559" s="17"/>
      <c r="AL559" s="17"/>
      <c r="AM559" s="17"/>
      <c r="AN559" s="17"/>
    </row>
    <row r="560" spans="2:40" x14ac:dyDescent="0.25">
      <c r="B560" s="6" t="s">
        <v>308</v>
      </c>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c r="AA560" s="17"/>
      <c r="AB560" s="17"/>
      <c r="AC560" s="17"/>
      <c r="AD560" s="17"/>
      <c r="AE560" s="17"/>
      <c r="AF560" s="17"/>
      <c r="AG560" s="17"/>
      <c r="AH560" s="17"/>
      <c r="AI560" s="17"/>
      <c r="AJ560" s="17"/>
      <c r="AK560" s="17"/>
      <c r="AL560" s="17"/>
      <c r="AM560" s="17"/>
      <c r="AN560" s="17"/>
    </row>
    <row r="561" spans="2:40" x14ac:dyDescent="0.25">
      <c r="B561" s="24" t="s">
        <v>316</v>
      </c>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c r="AA561" s="17"/>
      <c r="AB561" s="17"/>
      <c r="AC561" s="17"/>
      <c r="AD561" s="17"/>
      <c r="AE561" s="17"/>
      <c r="AF561" s="17"/>
      <c r="AG561" s="17"/>
      <c r="AH561" s="17"/>
      <c r="AI561" s="17"/>
      <c r="AJ561" s="17"/>
      <c r="AK561" s="17"/>
      <c r="AL561" s="17"/>
      <c r="AM561" s="17"/>
      <c r="AN561" s="17"/>
    </row>
    <row r="562" spans="2:40" x14ac:dyDescent="0.25">
      <c r="B562" t="s">
        <v>305</v>
      </c>
      <c r="C562" s="17">
        <v>0.29274436919609997</v>
      </c>
      <c r="D562" s="17">
        <v>0.28687584616758699</v>
      </c>
      <c r="E562" s="17">
        <v>0.29984374837842298</v>
      </c>
      <c r="F562" s="17"/>
      <c r="G562" s="17">
        <v>0.43982571187601599</v>
      </c>
      <c r="H562" s="17">
        <v>0.37355386659036399</v>
      </c>
      <c r="I562" s="17">
        <v>0.31736327417024301</v>
      </c>
      <c r="J562" s="17">
        <v>0.25920842588303</v>
      </c>
      <c r="K562" s="17">
        <v>0.31180773964925201</v>
      </c>
      <c r="L562" s="17">
        <v>0.17517824869659401</v>
      </c>
      <c r="M562" s="17"/>
      <c r="N562" s="17">
        <v>0.29791692169628098</v>
      </c>
      <c r="O562" s="17">
        <v>0.23062333828253101</v>
      </c>
      <c r="P562" s="17">
        <v>0.34210951200309803</v>
      </c>
      <c r="Q562" s="17">
        <v>0.31153758010544702</v>
      </c>
      <c r="R562" s="17"/>
      <c r="S562" s="17">
        <v>0.314409371986481</v>
      </c>
      <c r="T562" s="17">
        <v>0.27072865373548999</v>
      </c>
      <c r="U562" s="17">
        <v>0.28910317715378397</v>
      </c>
      <c r="V562" s="17">
        <v>0.291366696663095</v>
      </c>
      <c r="W562" s="17">
        <v>0.29026904156747702</v>
      </c>
      <c r="X562" s="17">
        <v>0.18412525537898999</v>
      </c>
      <c r="Y562" s="17">
        <v>0.31871241726090099</v>
      </c>
      <c r="Z562" s="17">
        <v>0.27832136125161899</v>
      </c>
      <c r="AA562" s="17">
        <v>0.384588133958219</v>
      </c>
      <c r="AB562" s="17">
        <v>0.26724713761862701</v>
      </c>
      <c r="AC562" s="17">
        <v>0.35874743934855902</v>
      </c>
      <c r="AD562" s="17">
        <v>0.216692179653933</v>
      </c>
      <c r="AE562" s="17"/>
      <c r="AF562" s="17">
        <v>0.22063554488939299</v>
      </c>
      <c r="AG562" s="17">
        <v>0.336406050116906</v>
      </c>
      <c r="AH562" s="17">
        <v>0.36928543891353899</v>
      </c>
      <c r="AI562" s="17"/>
      <c r="AJ562" s="17">
        <v>0.220122116905588</v>
      </c>
      <c r="AK562" s="17">
        <v>0.331221482715364</v>
      </c>
      <c r="AL562" s="17">
        <v>0.36879362073395999</v>
      </c>
      <c r="AM562" s="17">
        <v>0.27382733864400099</v>
      </c>
      <c r="AN562" s="17">
        <v>0.352099800990824</v>
      </c>
    </row>
    <row r="563" spans="2:40" x14ac:dyDescent="0.25">
      <c r="B563" t="s">
        <v>306</v>
      </c>
      <c r="C563" s="17">
        <v>0.37416067630621802</v>
      </c>
      <c r="D563" s="17">
        <v>0.405896141830492</v>
      </c>
      <c r="E563" s="17">
        <v>0.34390986221612502</v>
      </c>
      <c r="F563" s="17"/>
      <c r="G563" s="17">
        <v>0.41413279854346002</v>
      </c>
      <c r="H563" s="17">
        <v>0.40946626789612101</v>
      </c>
      <c r="I563" s="17">
        <v>0.45436467830543298</v>
      </c>
      <c r="J563" s="17">
        <v>0.330027930408264</v>
      </c>
      <c r="K563" s="17">
        <v>0.304217440593476</v>
      </c>
      <c r="L563" s="17">
        <v>0.35452395111281598</v>
      </c>
      <c r="M563" s="17"/>
      <c r="N563" s="17">
        <v>0.39454138706597103</v>
      </c>
      <c r="O563" s="17">
        <v>0.384001425343096</v>
      </c>
      <c r="P563" s="17">
        <v>0.317926655988161</v>
      </c>
      <c r="Q563" s="17">
        <v>0.38374113612115701</v>
      </c>
      <c r="R563" s="17"/>
      <c r="S563" s="17">
        <v>0.43022456914712898</v>
      </c>
      <c r="T563" s="17">
        <v>0.42273958468130102</v>
      </c>
      <c r="U563" s="17">
        <v>0.33388925085150001</v>
      </c>
      <c r="V563" s="17">
        <v>0.457871203248437</v>
      </c>
      <c r="W563" s="17">
        <v>0.37643181580809598</v>
      </c>
      <c r="X563" s="17">
        <v>0.39800626626547397</v>
      </c>
      <c r="Y563" s="17">
        <v>0.33823062949612098</v>
      </c>
      <c r="Z563" s="17">
        <v>0.23178481164133799</v>
      </c>
      <c r="AA563" s="17">
        <v>0.28735927075700002</v>
      </c>
      <c r="AB563" s="17">
        <v>0.35513526528530498</v>
      </c>
      <c r="AC563" s="17">
        <v>0.34779003394151098</v>
      </c>
      <c r="AD563" s="17">
        <v>0.35448412659282802</v>
      </c>
      <c r="AE563" s="17"/>
      <c r="AF563" s="17">
        <v>0.34580546221581798</v>
      </c>
      <c r="AG563" s="17">
        <v>0.384375913450274</v>
      </c>
      <c r="AH563" s="17">
        <v>0.362461095110439</v>
      </c>
      <c r="AI563" s="17"/>
      <c r="AJ563" s="17">
        <v>0.35910233155529497</v>
      </c>
      <c r="AK563" s="17">
        <v>0.40170242405391698</v>
      </c>
      <c r="AL563" s="17">
        <v>0.40710748208004699</v>
      </c>
      <c r="AM563" s="17">
        <v>0.353070799472748</v>
      </c>
      <c r="AN563" s="17">
        <v>0.31636003146418501</v>
      </c>
    </row>
    <row r="564" spans="2:40" x14ac:dyDescent="0.25">
      <c r="B564" t="s">
        <v>307</v>
      </c>
      <c r="C564" s="17">
        <v>0.27611857841147602</v>
      </c>
      <c r="D564" s="17">
        <v>0.26924892757787</v>
      </c>
      <c r="E564" s="17">
        <v>0.28403751697345198</v>
      </c>
      <c r="F564" s="17"/>
      <c r="G564" s="17">
        <v>9.7531236144629899E-2</v>
      </c>
      <c r="H564" s="17">
        <v>0.17513385789195199</v>
      </c>
      <c r="I564" s="17">
        <v>0.16861395711750901</v>
      </c>
      <c r="J564" s="17">
        <v>0.34440072603843302</v>
      </c>
      <c r="K564" s="17">
        <v>0.33500241840068501</v>
      </c>
      <c r="L564" s="17">
        <v>0.40397894319938099</v>
      </c>
      <c r="M564" s="17"/>
      <c r="N564" s="17">
        <v>0.25348981441233298</v>
      </c>
      <c r="O564" s="17">
        <v>0.32587894406721601</v>
      </c>
      <c r="P564" s="17">
        <v>0.286126059306545</v>
      </c>
      <c r="Q564" s="17">
        <v>0.24311581484616901</v>
      </c>
      <c r="R564" s="17"/>
      <c r="S564" s="17">
        <v>0.18926312547142901</v>
      </c>
      <c r="T564" s="17">
        <v>0.27635052285030198</v>
      </c>
      <c r="U564" s="17">
        <v>0.27270985399338399</v>
      </c>
      <c r="V564" s="17">
        <v>0.195037958833889</v>
      </c>
      <c r="W564" s="17">
        <v>0.29140749999625298</v>
      </c>
      <c r="X564" s="17">
        <v>0.33794740315036598</v>
      </c>
      <c r="Y564" s="17">
        <v>0.28707459573642302</v>
      </c>
      <c r="Z564" s="17">
        <v>0.44016400520634502</v>
      </c>
      <c r="AA564" s="17">
        <v>0.27510467347002898</v>
      </c>
      <c r="AB564" s="17">
        <v>0.34161083474771697</v>
      </c>
      <c r="AC564" s="17">
        <v>0.20635157788106501</v>
      </c>
      <c r="AD564" s="17">
        <v>0.39073823129889901</v>
      </c>
      <c r="AE564" s="17"/>
      <c r="AF564" s="17">
        <v>0.38322818578899998</v>
      </c>
      <c r="AG564" s="17">
        <v>0.22085082070065301</v>
      </c>
      <c r="AH564" s="17">
        <v>0.18873672147967099</v>
      </c>
      <c r="AI564" s="17"/>
      <c r="AJ564" s="17">
        <v>0.38290784812156797</v>
      </c>
      <c r="AK564" s="17">
        <v>0.19251177078559001</v>
      </c>
      <c r="AL564" s="17">
        <v>0.15800233746217601</v>
      </c>
      <c r="AM564" s="17">
        <v>0.37310186188325001</v>
      </c>
      <c r="AN564" s="17">
        <v>0.21717492346328199</v>
      </c>
    </row>
    <row r="565" spans="2:40" x14ac:dyDescent="0.25">
      <c r="B565" t="s">
        <v>64</v>
      </c>
      <c r="C565" s="17">
        <v>5.6976376086206301E-2</v>
      </c>
      <c r="D565" s="17">
        <v>3.7979084424050499E-2</v>
      </c>
      <c r="E565" s="17">
        <v>7.2208872432000207E-2</v>
      </c>
      <c r="F565" s="17"/>
      <c r="G565" s="17">
        <v>4.8510253435893803E-2</v>
      </c>
      <c r="H565" s="17">
        <v>4.1846007621562202E-2</v>
      </c>
      <c r="I565" s="17">
        <v>5.96580904068146E-2</v>
      </c>
      <c r="J565" s="17">
        <v>6.6362917670273497E-2</v>
      </c>
      <c r="K565" s="17">
        <v>4.8972401356586301E-2</v>
      </c>
      <c r="L565" s="17">
        <v>6.6318856991209194E-2</v>
      </c>
      <c r="M565" s="17"/>
      <c r="N565" s="17">
        <v>5.4051876825414499E-2</v>
      </c>
      <c r="O565" s="17">
        <v>5.9496292307157403E-2</v>
      </c>
      <c r="P565" s="17">
        <v>5.3837772702195599E-2</v>
      </c>
      <c r="Q565" s="17">
        <v>6.1605468927227097E-2</v>
      </c>
      <c r="R565" s="17"/>
      <c r="S565" s="17">
        <v>6.6102933394961594E-2</v>
      </c>
      <c r="T565" s="17">
        <v>3.0181238732906401E-2</v>
      </c>
      <c r="U565" s="17">
        <v>0.104297718001332</v>
      </c>
      <c r="V565" s="17">
        <v>5.5724141254579099E-2</v>
      </c>
      <c r="W565" s="17">
        <v>4.1891642628173902E-2</v>
      </c>
      <c r="X565" s="17">
        <v>7.992107520517E-2</v>
      </c>
      <c r="Y565" s="17">
        <v>5.5982357506554802E-2</v>
      </c>
      <c r="Z565" s="17">
        <v>4.97298219006981E-2</v>
      </c>
      <c r="AA565" s="17">
        <v>5.2947921814753003E-2</v>
      </c>
      <c r="AB565" s="17">
        <v>3.60067623483507E-2</v>
      </c>
      <c r="AC565" s="17">
        <v>8.7110948828865095E-2</v>
      </c>
      <c r="AD565" s="17">
        <v>3.8085462454340302E-2</v>
      </c>
      <c r="AE565" s="17"/>
      <c r="AF565" s="17">
        <v>5.0330807105789903E-2</v>
      </c>
      <c r="AG565" s="17">
        <v>5.83672157321658E-2</v>
      </c>
      <c r="AH565" s="17">
        <v>7.9516744496351197E-2</v>
      </c>
      <c r="AI565" s="17"/>
      <c r="AJ565" s="17">
        <v>3.7867703417549102E-2</v>
      </c>
      <c r="AK565" s="17">
        <v>7.4564322445129505E-2</v>
      </c>
      <c r="AL565" s="17">
        <v>6.6096559723817505E-2</v>
      </c>
      <c r="AM565" s="17">
        <v>0</v>
      </c>
      <c r="AN565" s="17">
        <v>0.11436524408171</v>
      </c>
    </row>
    <row r="566" spans="2:40" x14ac:dyDescent="0.25">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7"/>
      <c r="AB566" s="17"/>
      <c r="AC566" s="17"/>
      <c r="AD566" s="17"/>
      <c r="AE566" s="17"/>
      <c r="AF566" s="17"/>
      <c r="AG566" s="17"/>
      <c r="AH566" s="17"/>
      <c r="AI566" s="17"/>
      <c r="AJ566" s="17"/>
      <c r="AK566" s="17"/>
      <c r="AL566" s="17"/>
      <c r="AM566" s="17"/>
      <c r="AN566" s="17"/>
    </row>
    <row r="567" spans="2:40" x14ac:dyDescent="0.25">
      <c r="B567" s="6" t="s">
        <v>318</v>
      </c>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c r="AA567" s="17"/>
      <c r="AB567" s="17"/>
      <c r="AC567" s="17"/>
      <c r="AD567" s="17"/>
      <c r="AE567" s="17"/>
      <c r="AF567" s="17"/>
      <c r="AG567" s="17"/>
      <c r="AH567" s="17"/>
      <c r="AI567" s="17"/>
      <c r="AJ567" s="17"/>
      <c r="AK567" s="17"/>
      <c r="AL567" s="17"/>
      <c r="AM567" s="17"/>
      <c r="AN567" s="17"/>
    </row>
    <row r="568" spans="2:40" x14ac:dyDescent="0.25">
      <c r="B568" s="24" t="s">
        <v>319</v>
      </c>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c r="AA568" s="17"/>
      <c r="AB568" s="17"/>
      <c r="AC568" s="17"/>
      <c r="AD568" s="17"/>
      <c r="AE568" s="17"/>
      <c r="AF568" s="17"/>
      <c r="AG568" s="17"/>
      <c r="AH568" s="17"/>
      <c r="AI568" s="17"/>
      <c r="AJ568" s="17"/>
      <c r="AK568" s="17"/>
      <c r="AL568" s="17"/>
      <c r="AM568" s="17"/>
      <c r="AN568" s="17"/>
    </row>
    <row r="569" spans="2:40" x14ac:dyDescent="0.25">
      <c r="B569" t="s">
        <v>289</v>
      </c>
      <c r="C569" s="17">
        <v>0.60644010261201597</v>
      </c>
      <c r="D569" s="17">
        <v>0.57490089819047496</v>
      </c>
      <c r="E569" s="17">
        <v>0.63314359731158698</v>
      </c>
      <c r="F569" s="17"/>
      <c r="G569" s="17">
        <v>0.51022773181697001</v>
      </c>
      <c r="H569" s="17">
        <v>0.47384435974112299</v>
      </c>
      <c r="I569" s="17">
        <v>0.695218593104178</v>
      </c>
      <c r="J569" s="17">
        <v>0.67897449312410896</v>
      </c>
      <c r="K569" s="17">
        <v>0.60547549325463002</v>
      </c>
      <c r="L569" s="17">
        <v>0.60916698721072204</v>
      </c>
      <c r="M569" s="17"/>
      <c r="N569" s="17">
        <v>0.58322300661856097</v>
      </c>
      <c r="O569" s="17">
        <v>0.68263614167095499</v>
      </c>
      <c r="P569" s="17">
        <v>0.53967064500268802</v>
      </c>
      <c r="Q569" s="17">
        <v>0.60844502891012597</v>
      </c>
      <c r="R569" s="17"/>
      <c r="S569" s="17">
        <v>0.63107377298607903</v>
      </c>
      <c r="T569" s="17">
        <v>0.57447942243456496</v>
      </c>
      <c r="U569" s="17">
        <v>0.52514449134102603</v>
      </c>
      <c r="V569" s="17">
        <v>0.63288457586329705</v>
      </c>
      <c r="W569" s="17">
        <v>0.62265356670597605</v>
      </c>
      <c r="X569" s="17">
        <v>0.64787745136936103</v>
      </c>
      <c r="Y569" s="17">
        <v>0.72054971339167995</v>
      </c>
      <c r="Z569" s="17">
        <v>0.51772965433922902</v>
      </c>
      <c r="AA569" s="17">
        <v>0.66706117865650505</v>
      </c>
      <c r="AB569" s="17">
        <v>0.523141362033129</v>
      </c>
      <c r="AC569" s="17">
        <v>0.64986342288169696</v>
      </c>
      <c r="AD569" s="17">
        <v>0.51938334812887599</v>
      </c>
      <c r="AE569" s="17"/>
      <c r="AF569" s="17">
        <v>0.61699183808172298</v>
      </c>
      <c r="AG569" s="17">
        <v>0.60128964984445898</v>
      </c>
      <c r="AH569" s="17">
        <v>0.61676341929218004</v>
      </c>
      <c r="AI569" s="17"/>
      <c r="AJ569" s="17">
        <v>0.59774953231137196</v>
      </c>
      <c r="AK569" s="17">
        <v>0.61448993909459604</v>
      </c>
      <c r="AL569" s="17">
        <v>0.62127614273295395</v>
      </c>
      <c r="AM569" s="17">
        <v>0.74956467117182801</v>
      </c>
      <c r="AN569" s="17">
        <v>0.67327113454249099</v>
      </c>
    </row>
    <row r="570" spans="2:40" x14ac:dyDescent="0.25">
      <c r="B570" t="s">
        <v>290</v>
      </c>
      <c r="C570" s="17">
        <v>0.51408829555119695</v>
      </c>
      <c r="D570" s="17">
        <v>0.51229595190563404</v>
      </c>
      <c r="E570" s="17">
        <v>0.51334704768988004</v>
      </c>
      <c r="F570" s="17"/>
      <c r="G570" s="17">
        <v>0.46614246452555602</v>
      </c>
      <c r="H570" s="17">
        <v>0.47769470047475998</v>
      </c>
      <c r="I570" s="17">
        <v>0.52042339333904997</v>
      </c>
      <c r="J570" s="17">
        <v>0.56947440124539395</v>
      </c>
      <c r="K570" s="17">
        <v>0.497461222206176</v>
      </c>
      <c r="L570" s="17">
        <v>0.51588670372273204</v>
      </c>
      <c r="M570" s="17"/>
      <c r="N570" s="17">
        <v>0.52345401466444597</v>
      </c>
      <c r="O570" s="17">
        <v>0.51446817097570896</v>
      </c>
      <c r="P570" s="17">
        <v>0.49558792948595498</v>
      </c>
      <c r="Q570" s="17">
        <v>0.524099451598112</v>
      </c>
      <c r="R570" s="17"/>
      <c r="S570" s="17">
        <v>0.57880286561074101</v>
      </c>
      <c r="T570" s="17">
        <v>0.40416197553788502</v>
      </c>
      <c r="U570" s="17">
        <v>0.40204193403000399</v>
      </c>
      <c r="V570" s="17">
        <v>0.56687411744452398</v>
      </c>
      <c r="W570" s="17">
        <v>0.56360527718320197</v>
      </c>
      <c r="X570" s="17">
        <v>0.57296459421344503</v>
      </c>
      <c r="Y570" s="17">
        <v>0.613426415096471</v>
      </c>
      <c r="Z570" s="17">
        <v>0.38808439697297897</v>
      </c>
      <c r="AA570" s="17">
        <v>0.43501843738894802</v>
      </c>
      <c r="AB570" s="17">
        <v>0.55100337977511205</v>
      </c>
      <c r="AC570" s="17">
        <v>0.54099940834849802</v>
      </c>
      <c r="AD570" s="17">
        <v>0.60424014195487397</v>
      </c>
      <c r="AE570" s="17"/>
      <c r="AF570" s="17">
        <v>0.48991468201980998</v>
      </c>
      <c r="AG570" s="17">
        <v>0.53309215591358905</v>
      </c>
      <c r="AH570" s="17">
        <v>0.47818531566135702</v>
      </c>
      <c r="AI570" s="17"/>
      <c r="AJ570" s="17">
        <v>0.44000834068996297</v>
      </c>
      <c r="AK570" s="17">
        <v>0.55455220287795404</v>
      </c>
      <c r="AL570" s="17">
        <v>0.47034583536234997</v>
      </c>
      <c r="AM570" s="17">
        <v>0.69146244791104305</v>
      </c>
      <c r="AN570" s="17">
        <v>0.62604431983673303</v>
      </c>
    </row>
    <row r="571" spans="2:40" x14ac:dyDescent="0.25">
      <c r="B571" t="s">
        <v>292</v>
      </c>
      <c r="C571" s="17">
        <v>0.45343814831316598</v>
      </c>
      <c r="D571" s="17">
        <v>0.450666549824143</v>
      </c>
      <c r="E571" s="17">
        <v>0.45546953165359599</v>
      </c>
      <c r="F571" s="17"/>
      <c r="G571" s="17">
        <v>0.39264863768074199</v>
      </c>
      <c r="H571" s="17">
        <v>0.43287003891713399</v>
      </c>
      <c r="I571" s="17">
        <v>0.47865195693219997</v>
      </c>
      <c r="J571" s="17">
        <v>0.46577935735979198</v>
      </c>
      <c r="K571" s="17">
        <v>0.52339532251508702</v>
      </c>
      <c r="L571" s="17">
        <v>0.42843424728009799</v>
      </c>
      <c r="M571" s="17"/>
      <c r="N571" s="17">
        <v>0.42451904133428803</v>
      </c>
      <c r="O571" s="17">
        <v>0.44858411621269501</v>
      </c>
      <c r="P571" s="17">
        <v>0.485009790668473</v>
      </c>
      <c r="Q571" s="17">
        <v>0.470479486472477</v>
      </c>
      <c r="R571" s="17"/>
      <c r="S571" s="17">
        <v>0.55824904667346997</v>
      </c>
      <c r="T571" s="17">
        <v>0.47401683071817902</v>
      </c>
      <c r="U571" s="17">
        <v>0.36439144701506798</v>
      </c>
      <c r="V571" s="17">
        <v>0.42060602677135001</v>
      </c>
      <c r="W571" s="17">
        <v>0.442208409837203</v>
      </c>
      <c r="X571" s="17">
        <v>0.37221146740022398</v>
      </c>
      <c r="Y571" s="17">
        <v>0.45403179715867598</v>
      </c>
      <c r="Z571" s="17">
        <v>0.51481929013502903</v>
      </c>
      <c r="AA571" s="17">
        <v>0.42899957974818698</v>
      </c>
      <c r="AB571" s="17">
        <v>0.48851642268846501</v>
      </c>
      <c r="AC571" s="17">
        <v>0.397593017640538</v>
      </c>
      <c r="AD571" s="17">
        <v>0.54897042431790299</v>
      </c>
      <c r="AE571" s="17"/>
      <c r="AF571" s="17">
        <v>0.426391602184721</v>
      </c>
      <c r="AG571" s="17">
        <v>0.48764961204799601</v>
      </c>
      <c r="AH571" s="17">
        <v>0.49034926126196898</v>
      </c>
      <c r="AI571" s="17"/>
      <c r="AJ571" s="17">
        <v>0.43321518234796103</v>
      </c>
      <c r="AK571" s="17">
        <v>0.49703277781795902</v>
      </c>
      <c r="AL571" s="17">
        <v>0.355035177650113</v>
      </c>
      <c r="AM571" s="17">
        <v>0.52485200686789701</v>
      </c>
      <c r="AN571" s="17">
        <v>0.36161019519665899</v>
      </c>
    </row>
    <row r="572" spans="2:40" x14ac:dyDescent="0.25">
      <c r="B572" t="s">
        <v>291</v>
      </c>
      <c r="C572" s="17">
        <v>0.42489197850009802</v>
      </c>
      <c r="D572" s="17">
        <v>0.44328223264343197</v>
      </c>
      <c r="E572" s="17">
        <v>0.40928796875856499</v>
      </c>
      <c r="F572" s="17"/>
      <c r="G572" s="17">
        <v>0.46956582858290802</v>
      </c>
      <c r="H572" s="17">
        <v>0.43447484078341603</v>
      </c>
      <c r="I572" s="17">
        <v>0.51637133959813897</v>
      </c>
      <c r="J572" s="17">
        <v>0.42695156350470598</v>
      </c>
      <c r="K572" s="17">
        <v>0.422710528397862</v>
      </c>
      <c r="L572" s="17">
        <v>0.37265393144068298</v>
      </c>
      <c r="M572" s="17"/>
      <c r="N572" s="17">
        <v>0.44798642881581202</v>
      </c>
      <c r="O572" s="17">
        <v>0.39210511717250202</v>
      </c>
      <c r="P572" s="17">
        <v>0.43079313714126599</v>
      </c>
      <c r="Q572" s="17">
        <v>0.43984736357612197</v>
      </c>
      <c r="R572" s="17"/>
      <c r="S572" s="17">
        <v>0.57250828064700898</v>
      </c>
      <c r="T572" s="17">
        <v>0.352856568999321</v>
      </c>
      <c r="U572" s="17">
        <v>0.40523997942726198</v>
      </c>
      <c r="V572" s="17">
        <v>0.40606804859446399</v>
      </c>
      <c r="W572" s="17">
        <v>0.399527633890985</v>
      </c>
      <c r="X572" s="17">
        <v>0.38189735269632302</v>
      </c>
      <c r="Y572" s="17">
        <v>0.42338383824760201</v>
      </c>
      <c r="Z572" s="17">
        <v>0.38673015202480299</v>
      </c>
      <c r="AA572" s="17">
        <v>0.47196726806286599</v>
      </c>
      <c r="AB572" s="17">
        <v>0.43854591799903597</v>
      </c>
      <c r="AC572" s="17">
        <v>0.399604242703749</v>
      </c>
      <c r="AD572" s="17">
        <v>0.42716442487122502</v>
      </c>
      <c r="AE572" s="17"/>
      <c r="AF572" s="17">
        <v>0.40979538706963298</v>
      </c>
      <c r="AG572" s="17">
        <v>0.43284960359361202</v>
      </c>
      <c r="AH572" s="17">
        <v>0.42697692105958601</v>
      </c>
      <c r="AI572" s="17"/>
      <c r="AJ572" s="17">
        <v>0.36795684026863701</v>
      </c>
      <c r="AK572" s="17">
        <v>0.50810432723002796</v>
      </c>
      <c r="AL572" s="17">
        <v>0.390808899117291</v>
      </c>
      <c r="AM572" s="17">
        <v>0.546274108330845</v>
      </c>
      <c r="AN572" s="17">
        <v>0.38000704147312298</v>
      </c>
    </row>
    <row r="573" spans="2:40" x14ac:dyDescent="0.25">
      <c r="B573" t="s">
        <v>293</v>
      </c>
      <c r="C573" s="17">
        <v>0.23271322954158799</v>
      </c>
      <c r="D573" s="17">
        <v>0.222862704189593</v>
      </c>
      <c r="E573" s="17">
        <v>0.239754991957668</v>
      </c>
      <c r="F573" s="17"/>
      <c r="G573" s="17">
        <v>0.26910691369534501</v>
      </c>
      <c r="H573" s="17">
        <v>0.321398088683718</v>
      </c>
      <c r="I573" s="17">
        <v>0.307458166866378</v>
      </c>
      <c r="J573" s="17">
        <v>0.27653941524449099</v>
      </c>
      <c r="K573" s="17">
        <v>0.23750807754630199</v>
      </c>
      <c r="L573" s="17">
        <v>0.13233181918598499</v>
      </c>
      <c r="M573" s="17"/>
      <c r="N573" s="17">
        <v>0.21907741529666599</v>
      </c>
      <c r="O573" s="17">
        <v>0.20158972315158599</v>
      </c>
      <c r="P573" s="17">
        <v>0.178252324257724</v>
      </c>
      <c r="Q573" s="17">
        <v>0.33917214095827197</v>
      </c>
      <c r="R573" s="17"/>
      <c r="S573" s="17">
        <v>0.25466924754911602</v>
      </c>
      <c r="T573" s="17">
        <v>0.171236046097133</v>
      </c>
      <c r="U573" s="17">
        <v>0.227024154952886</v>
      </c>
      <c r="V573" s="17">
        <v>0.195347383072036</v>
      </c>
      <c r="W573" s="17">
        <v>0.244217985115537</v>
      </c>
      <c r="X573" s="17">
        <v>0.23346779769932199</v>
      </c>
      <c r="Y573" s="17">
        <v>0.23650919261581099</v>
      </c>
      <c r="Z573" s="17">
        <v>0.21463419103494299</v>
      </c>
      <c r="AA573" s="17">
        <v>0.275912439771556</v>
      </c>
      <c r="AB573" s="17">
        <v>0.22882267574488799</v>
      </c>
      <c r="AC573" s="17">
        <v>0.300379533164218</v>
      </c>
      <c r="AD573" s="17">
        <v>0.32331265962789002</v>
      </c>
      <c r="AE573" s="17"/>
      <c r="AF573" s="17">
        <v>0.193698198289211</v>
      </c>
      <c r="AG573" s="17">
        <v>0.25261237935726999</v>
      </c>
      <c r="AH573" s="17">
        <v>0.20652337122883199</v>
      </c>
      <c r="AI573" s="17"/>
      <c r="AJ573" s="17">
        <v>0.163414303123535</v>
      </c>
      <c r="AK573" s="17">
        <v>0.27357985228214599</v>
      </c>
      <c r="AL573" s="17">
        <v>0.29293574702571801</v>
      </c>
      <c r="AM573" s="17">
        <v>0.25596745434683699</v>
      </c>
      <c r="AN573" s="17">
        <v>0.26988998818955401</v>
      </c>
    </row>
    <row r="574" spans="2:40" x14ac:dyDescent="0.25">
      <c r="B574" t="s">
        <v>64</v>
      </c>
      <c r="C574" s="17">
        <v>3.1178895237773601E-2</v>
      </c>
      <c r="D574" s="17">
        <v>2.2876476979987299E-2</v>
      </c>
      <c r="E574" s="17">
        <v>3.8239659081483197E-2</v>
      </c>
      <c r="F574" s="17"/>
      <c r="G574" s="17">
        <v>5.3288333696881199E-2</v>
      </c>
      <c r="H574" s="17">
        <v>4.3530040320798803E-2</v>
      </c>
      <c r="I574" s="17">
        <v>2.6048274896779699E-2</v>
      </c>
      <c r="J574" s="17">
        <v>4.0695506325753902E-2</v>
      </c>
      <c r="K574" s="17">
        <v>8.4496726659484492E-3</v>
      </c>
      <c r="L574" s="17">
        <v>2.7800253286445999E-2</v>
      </c>
      <c r="M574" s="17"/>
      <c r="N574" s="17">
        <v>2.2070153801313799E-2</v>
      </c>
      <c r="O574" s="17">
        <v>2.5051940528209801E-2</v>
      </c>
      <c r="P574" s="17">
        <v>5.0923496584112798E-2</v>
      </c>
      <c r="Q574" s="17">
        <v>3.2695806706112399E-2</v>
      </c>
      <c r="R574" s="17"/>
      <c r="S574" s="17">
        <v>2.83941092009273E-2</v>
      </c>
      <c r="T574" s="17">
        <v>8.5025607256198794E-3</v>
      </c>
      <c r="U574" s="17">
        <v>8.5769922442126695E-2</v>
      </c>
      <c r="V574" s="17">
        <v>0</v>
      </c>
      <c r="W574" s="17">
        <v>0.13173505450882</v>
      </c>
      <c r="X574" s="17">
        <v>0</v>
      </c>
      <c r="Y574" s="17">
        <v>1.6576943142285101E-2</v>
      </c>
      <c r="Z574" s="17">
        <v>2.91252802298765E-2</v>
      </c>
      <c r="AA574" s="17">
        <v>2.8551281468048299E-2</v>
      </c>
      <c r="AB574" s="17">
        <v>3.5331009590524098E-2</v>
      </c>
      <c r="AC574" s="17">
        <v>3.4492035755417101E-2</v>
      </c>
      <c r="AD574" s="17">
        <v>0</v>
      </c>
      <c r="AE574" s="17"/>
      <c r="AF574" s="17">
        <v>3.8135439987995998E-2</v>
      </c>
      <c r="AG574" s="17">
        <v>2.4278744195955101E-2</v>
      </c>
      <c r="AH574" s="17">
        <v>3.87762592617657E-2</v>
      </c>
      <c r="AI574" s="17"/>
      <c r="AJ574" s="17">
        <v>2.9313220914346599E-2</v>
      </c>
      <c r="AK574" s="17">
        <v>2.45232944097536E-2</v>
      </c>
      <c r="AL574" s="17">
        <v>1.8950805091382798E-2</v>
      </c>
      <c r="AM574" s="17">
        <v>0</v>
      </c>
      <c r="AN574" s="17">
        <v>6.6096952276356799E-2</v>
      </c>
    </row>
    <row r="575" spans="2:40" x14ac:dyDescent="0.25">
      <c r="B575" t="s">
        <v>161</v>
      </c>
      <c r="C575" s="17">
        <v>2.6805503894420002E-3</v>
      </c>
      <c r="D575" s="17">
        <v>2.7078128682620399E-3</v>
      </c>
      <c r="E575" s="17">
        <v>2.67016311371596E-3</v>
      </c>
      <c r="F575" s="17"/>
      <c r="G575" s="17">
        <v>0</v>
      </c>
      <c r="H575" s="17">
        <v>0</v>
      </c>
      <c r="I575" s="17">
        <v>0</v>
      </c>
      <c r="J575" s="17">
        <v>8.1086653265314106E-3</v>
      </c>
      <c r="K575" s="17">
        <v>0</v>
      </c>
      <c r="L575" s="17">
        <v>3.7705253445846601E-3</v>
      </c>
      <c r="M575" s="17"/>
      <c r="N575" s="17">
        <v>0</v>
      </c>
      <c r="O575" s="17">
        <v>0</v>
      </c>
      <c r="P575" s="17">
        <v>0</v>
      </c>
      <c r="Q575" s="17">
        <v>6.2243367890306104E-3</v>
      </c>
      <c r="R575" s="17"/>
      <c r="S575" s="17">
        <v>0</v>
      </c>
      <c r="T575" s="17">
        <v>8.9186834454554505E-3</v>
      </c>
      <c r="U575" s="17">
        <v>0</v>
      </c>
      <c r="V575" s="17">
        <v>0</v>
      </c>
      <c r="W575" s="17">
        <v>0</v>
      </c>
      <c r="X575" s="17">
        <v>0</v>
      </c>
      <c r="Y575" s="17">
        <v>0</v>
      </c>
      <c r="Z575" s="17">
        <v>0</v>
      </c>
      <c r="AA575" s="17">
        <v>0</v>
      </c>
      <c r="AB575" s="17">
        <v>1.29351968429849E-2</v>
      </c>
      <c r="AC575" s="17">
        <v>0</v>
      </c>
      <c r="AD575" s="17">
        <v>0</v>
      </c>
      <c r="AE575" s="17"/>
      <c r="AF575" s="17">
        <v>3.0161017694141702E-3</v>
      </c>
      <c r="AG575" s="17">
        <v>3.15838292003807E-3</v>
      </c>
      <c r="AH575" s="17">
        <v>0</v>
      </c>
      <c r="AI575" s="17"/>
      <c r="AJ575" s="17">
        <v>2.9943942864205601E-3</v>
      </c>
      <c r="AK575" s="17">
        <v>0</v>
      </c>
      <c r="AL575" s="17">
        <v>0</v>
      </c>
      <c r="AM575" s="17">
        <v>0</v>
      </c>
      <c r="AN575" s="17">
        <v>0</v>
      </c>
    </row>
    <row r="576" spans="2:40" x14ac:dyDescent="0.25">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c r="AA576" s="17"/>
      <c r="AB576" s="17"/>
      <c r="AC576" s="17"/>
      <c r="AD576" s="17"/>
      <c r="AE576" s="17"/>
      <c r="AF576" s="17"/>
      <c r="AG576" s="17"/>
      <c r="AH576" s="17"/>
      <c r="AI576" s="17"/>
      <c r="AJ576" s="17"/>
      <c r="AK576" s="17"/>
      <c r="AL576" s="17"/>
      <c r="AM576" s="17"/>
      <c r="AN576" s="17"/>
    </row>
    <row r="577" spans="2:40" x14ac:dyDescent="0.25">
      <c r="B577" s="6" t="s">
        <v>320</v>
      </c>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c r="AA577" s="17"/>
      <c r="AB577" s="17"/>
      <c r="AC577" s="17"/>
      <c r="AD577" s="17"/>
      <c r="AE577" s="17"/>
      <c r="AF577" s="17"/>
      <c r="AG577" s="17"/>
      <c r="AH577" s="17"/>
      <c r="AI577" s="17"/>
      <c r="AJ577" s="17"/>
      <c r="AK577" s="17"/>
      <c r="AL577" s="17"/>
      <c r="AM577" s="17"/>
      <c r="AN577" s="17"/>
    </row>
    <row r="578" spans="2:40" x14ac:dyDescent="0.25">
      <c r="B578" s="24" t="s">
        <v>319</v>
      </c>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c r="AA578" s="17"/>
      <c r="AB578" s="17"/>
      <c r="AC578" s="17"/>
      <c r="AD578" s="17"/>
      <c r="AE578" s="17"/>
      <c r="AF578" s="17"/>
      <c r="AG578" s="17"/>
      <c r="AH578" s="17"/>
      <c r="AI578" s="17"/>
      <c r="AJ578" s="17"/>
      <c r="AK578" s="17"/>
      <c r="AL578" s="17"/>
      <c r="AM578" s="17"/>
      <c r="AN578" s="17"/>
    </row>
    <row r="579" spans="2:40" x14ac:dyDescent="0.25">
      <c r="B579" t="s">
        <v>296</v>
      </c>
      <c r="C579" s="17">
        <v>1.25911124054438E-2</v>
      </c>
      <c r="D579" s="17">
        <v>1.3252998257606299E-2</v>
      </c>
      <c r="E579" s="17">
        <v>1.2098582669361899E-2</v>
      </c>
      <c r="F579" s="17"/>
      <c r="G579" s="17">
        <v>0</v>
      </c>
      <c r="H579" s="17">
        <v>1.0424028938416499E-2</v>
      </c>
      <c r="I579" s="17">
        <v>1.14760331169243E-2</v>
      </c>
      <c r="J579" s="17">
        <v>7.3020699714977204E-3</v>
      </c>
      <c r="K579" s="17">
        <v>1.53764364883911E-2</v>
      </c>
      <c r="L579" s="17">
        <v>1.8870071609585801E-2</v>
      </c>
      <c r="M579" s="17"/>
      <c r="N579" s="17">
        <v>2.6471840231116602E-2</v>
      </c>
      <c r="O579" s="17">
        <v>1.8666713559970599E-2</v>
      </c>
      <c r="P579" s="17">
        <v>0</v>
      </c>
      <c r="Q579" s="17">
        <v>0</v>
      </c>
      <c r="R579" s="17"/>
      <c r="S579" s="17">
        <v>1.22370182763674E-2</v>
      </c>
      <c r="T579" s="17">
        <v>1.6865070395608701E-2</v>
      </c>
      <c r="U579" s="17">
        <v>0</v>
      </c>
      <c r="V579" s="17">
        <v>0</v>
      </c>
      <c r="W579" s="17">
        <v>2.1888124116186299E-2</v>
      </c>
      <c r="X579" s="17">
        <v>1.4837976513125999E-2</v>
      </c>
      <c r="Y579" s="17">
        <v>3.0612385318277899E-2</v>
      </c>
      <c r="Z579" s="17">
        <v>0</v>
      </c>
      <c r="AA579" s="17">
        <v>1.36657041583787E-2</v>
      </c>
      <c r="AB579" s="17">
        <v>1.10690220199295E-2</v>
      </c>
      <c r="AC579" s="17">
        <v>2.4339011253402699E-2</v>
      </c>
      <c r="AD579" s="17">
        <v>0</v>
      </c>
      <c r="AE579" s="17"/>
      <c r="AF579" s="17">
        <v>1.8505477156011099E-2</v>
      </c>
      <c r="AG579" s="17">
        <v>1.09825247057634E-2</v>
      </c>
      <c r="AH579" s="17">
        <v>0</v>
      </c>
      <c r="AI579" s="17"/>
      <c r="AJ579" s="17">
        <v>2.48330228642555E-2</v>
      </c>
      <c r="AK579" s="17">
        <v>4.3293277994677698E-3</v>
      </c>
      <c r="AL579" s="17">
        <v>0</v>
      </c>
      <c r="AM579" s="17">
        <v>0</v>
      </c>
      <c r="AN579" s="17">
        <v>0</v>
      </c>
    </row>
    <row r="580" spans="2:40" x14ac:dyDescent="0.25">
      <c r="B580" t="s">
        <v>297</v>
      </c>
      <c r="C580" s="17">
        <v>8.0987849376990398E-2</v>
      </c>
      <c r="D580" s="17">
        <v>6.1253942304224498E-2</v>
      </c>
      <c r="E580" s="17">
        <v>9.7766873334478296E-2</v>
      </c>
      <c r="F580" s="17"/>
      <c r="G580" s="17">
        <v>0</v>
      </c>
      <c r="H580" s="17">
        <v>4.6052583970112797E-2</v>
      </c>
      <c r="I580" s="17">
        <v>4.7933881716776199E-2</v>
      </c>
      <c r="J580" s="17">
        <v>6.2257761506782902E-2</v>
      </c>
      <c r="K580" s="17">
        <v>0.139279516516954</v>
      </c>
      <c r="L580" s="17">
        <v>0.112499442230862</v>
      </c>
      <c r="M580" s="17"/>
      <c r="N580" s="17">
        <v>7.5017757463950202E-2</v>
      </c>
      <c r="O580" s="17">
        <v>8.2613959237414103E-2</v>
      </c>
      <c r="P580" s="17">
        <v>7.0322397113657398E-2</v>
      </c>
      <c r="Q580" s="17">
        <v>9.2586731080943105E-2</v>
      </c>
      <c r="R580" s="17"/>
      <c r="S580" s="17">
        <v>6.3395786253875305E-2</v>
      </c>
      <c r="T580" s="17">
        <v>0.109407122911425</v>
      </c>
      <c r="U580" s="17">
        <v>6.8074257910435004E-2</v>
      </c>
      <c r="V580" s="17">
        <v>7.0653166885781105E-2</v>
      </c>
      <c r="W580" s="17">
        <v>0.100969984796293</v>
      </c>
      <c r="X580" s="17">
        <v>9.1260166421698305E-2</v>
      </c>
      <c r="Y580" s="17">
        <v>8.8271825573945195E-2</v>
      </c>
      <c r="Z580" s="17">
        <v>5.9659770529061899E-2</v>
      </c>
      <c r="AA580" s="17">
        <v>6.2473249348750003E-2</v>
      </c>
      <c r="AB580" s="17">
        <v>6.9949734765340901E-2</v>
      </c>
      <c r="AC580" s="17">
        <v>5.7511811008791498E-2</v>
      </c>
      <c r="AD580" s="17">
        <v>0.150285011185427</v>
      </c>
      <c r="AE580" s="17"/>
      <c r="AF580" s="17">
        <v>0.117694443619056</v>
      </c>
      <c r="AG580" s="17">
        <v>5.9283155106325702E-2</v>
      </c>
      <c r="AH580" s="17">
        <v>7.6401914936024704E-2</v>
      </c>
      <c r="AI580" s="17"/>
      <c r="AJ580" s="17">
        <v>0.111657072236368</v>
      </c>
      <c r="AK580" s="17">
        <v>5.80481089759977E-2</v>
      </c>
      <c r="AL580" s="17">
        <v>3.4795727567572501E-2</v>
      </c>
      <c r="AM580" s="17">
        <v>5.7212791254824702E-2</v>
      </c>
      <c r="AN580" s="17">
        <v>0.110545570565733</v>
      </c>
    </row>
    <row r="581" spans="2:40" x14ac:dyDescent="0.25">
      <c r="B581" t="s">
        <v>298</v>
      </c>
      <c r="C581" s="17">
        <v>0.165204085147067</v>
      </c>
      <c r="D581" s="17">
        <v>0.17318472009269401</v>
      </c>
      <c r="E581" s="17">
        <v>0.15932688577175999</v>
      </c>
      <c r="F581" s="17"/>
      <c r="G581" s="17">
        <v>0.25872098694617002</v>
      </c>
      <c r="H581" s="17">
        <v>0.16913472013797701</v>
      </c>
      <c r="I581" s="17">
        <v>0.104151824833916</v>
      </c>
      <c r="J581" s="17">
        <v>0.130488215592267</v>
      </c>
      <c r="K581" s="17">
        <v>0.184921190457423</v>
      </c>
      <c r="L581" s="17">
        <v>0.17265858420486799</v>
      </c>
      <c r="M581" s="17"/>
      <c r="N581" s="17">
        <v>0.14323574075981299</v>
      </c>
      <c r="O581" s="17">
        <v>0.21700220600047801</v>
      </c>
      <c r="P581" s="17">
        <v>0.15186602492010101</v>
      </c>
      <c r="Q581" s="17">
        <v>0.14162865818161899</v>
      </c>
      <c r="R581" s="17"/>
      <c r="S581" s="17">
        <v>8.9789788552553901E-2</v>
      </c>
      <c r="T581" s="17">
        <v>0.17490812442800099</v>
      </c>
      <c r="U581" s="17">
        <v>0.24497573738609699</v>
      </c>
      <c r="V581" s="17">
        <v>0.236599770152538</v>
      </c>
      <c r="W581" s="17">
        <v>0.18709272344615699</v>
      </c>
      <c r="X581" s="17">
        <v>0.23160057128272701</v>
      </c>
      <c r="Y581" s="17">
        <v>0.158794490861808</v>
      </c>
      <c r="Z581" s="17">
        <v>9.7256101365624098E-2</v>
      </c>
      <c r="AA581" s="17">
        <v>0.15740889708893299</v>
      </c>
      <c r="AB581" s="17">
        <v>7.7098269295035604E-2</v>
      </c>
      <c r="AC581" s="17">
        <v>0.132926810871627</v>
      </c>
      <c r="AD581" s="17">
        <v>0.192042850001029</v>
      </c>
      <c r="AE581" s="17"/>
      <c r="AF581" s="17">
        <v>0.19359325045809</v>
      </c>
      <c r="AG581" s="17">
        <v>0.13751478090261501</v>
      </c>
      <c r="AH581" s="17">
        <v>0.13477940002247399</v>
      </c>
      <c r="AI581" s="17"/>
      <c r="AJ581" s="17">
        <v>0.19021511038679101</v>
      </c>
      <c r="AK581" s="17">
        <v>0.15496406024822901</v>
      </c>
      <c r="AL581" s="17">
        <v>0.16950964541906</v>
      </c>
      <c r="AM581" s="17">
        <v>0.34654585060918403</v>
      </c>
      <c r="AN581" s="17">
        <v>9.5546519757270798E-2</v>
      </c>
    </row>
    <row r="582" spans="2:40" x14ac:dyDescent="0.25">
      <c r="B582" t="s">
        <v>299</v>
      </c>
      <c r="C582" s="17">
        <v>0.130329086585381</v>
      </c>
      <c r="D582" s="17">
        <v>0.15018526598711701</v>
      </c>
      <c r="E582" s="17">
        <v>0.114418158408677</v>
      </c>
      <c r="F582" s="17"/>
      <c r="G582" s="17">
        <v>0.130362185378645</v>
      </c>
      <c r="H582" s="17">
        <v>0.14566412831433601</v>
      </c>
      <c r="I582" s="17">
        <v>0.128146063765993</v>
      </c>
      <c r="J582" s="17">
        <v>0.13044184058849301</v>
      </c>
      <c r="K582" s="17">
        <v>0.14602757941818401</v>
      </c>
      <c r="L582" s="17">
        <v>0.117798314806648</v>
      </c>
      <c r="M582" s="17"/>
      <c r="N582" s="17">
        <v>0.13933304506688901</v>
      </c>
      <c r="O582" s="17">
        <v>0.119333090512194</v>
      </c>
      <c r="P582" s="17">
        <v>0.14535619552915999</v>
      </c>
      <c r="Q582" s="17">
        <v>0.114791348830398</v>
      </c>
      <c r="R582" s="17"/>
      <c r="S582" s="17">
        <v>0.106524946241323</v>
      </c>
      <c r="T582" s="17">
        <v>0.115884630021426</v>
      </c>
      <c r="U582" s="17">
        <v>0.103632644928454</v>
      </c>
      <c r="V582" s="17">
        <v>0.11187410151723901</v>
      </c>
      <c r="W582" s="17">
        <v>6.8232566627758701E-2</v>
      </c>
      <c r="X582" s="17">
        <v>8.8270566480924906E-2</v>
      </c>
      <c r="Y582" s="17">
        <v>0.18565172013944101</v>
      </c>
      <c r="Z582" s="17">
        <v>0.1812827183623</v>
      </c>
      <c r="AA582" s="17">
        <v>0.18866654616556999</v>
      </c>
      <c r="AB582" s="17">
        <v>0.168470723263863</v>
      </c>
      <c r="AC582" s="17">
        <v>0.18823378844427399</v>
      </c>
      <c r="AD582" s="17">
        <v>5.2417357539496202E-2</v>
      </c>
      <c r="AE582" s="17"/>
      <c r="AF582" s="17">
        <v>0.13688318266542199</v>
      </c>
      <c r="AG582" s="17">
        <v>0.13506066329719299</v>
      </c>
      <c r="AH582" s="17">
        <v>7.6181269951373101E-2</v>
      </c>
      <c r="AI582" s="17"/>
      <c r="AJ582" s="17">
        <v>0.126702677126007</v>
      </c>
      <c r="AK582" s="17">
        <v>0.169378758563101</v>
      </c>
      <c r="AL582" s="17">
        <v>7.5248011113484295E-2</v>
      </c>
      <c r="AM582" s="17">
        <v>0.24412850047922</v>
      </c>
      <c r="AN582" s="17">
        <v>1.3525606998603199E-2</v>
      </c>
    </row>
    <row r="583" spans="2:40" x14ac:dyDescent="0.25">
      <c r="B583" t="s">
        <v>300</v>
      </c>
      <c r="C583" s="17">
        <v>0.14456063699063601</v>
      </c>
      <c r="D583" s="17">
        <v>0.15260535362427899</v>
      </c>
      <c r="E583" s="17">
        <v>0.138535423125275</v>
      </c>
      <c r="F583" s="17"/>
      <c r="G583" s="17">
        <v>0.304069462651122</v>
      </c>
      <c r="H583" s="17">
        <v>0.12125422482977299</v>
      </c>
      <c r="I583" s="17">
        <v>9.1909335755225502E-2</v>
      </c>
      <c r="J583" s="17">
        <v>0.14398118924227801</v>
      </c>
      <c r="K583" s="17">
        <v>0.117272426335937</v>
      </c>
      <c r="L583" s="17">
        <v>0.14477279054066899</v>
      </c>
      <c r="M583" s="17"/>
      <c r="N583" s="17">
        <v>0.15620733464846501</v>
      </c>
      <c r="O583" s="17">
        <v>0.121886772837405</v>
      </c>
      <c r="P583" s="17">
        <v>0.17388734558148899</v>
      </c>
      <c r="Q583" s="17">
        <v>0.13413501346418699</v>
      </c>
      <c r="R583" s="17"/>
      <c r="S583" s="17">
        <v>0.202145893528065</v>
      </c>
      <c r="T583" s="17">
        <v>0.14335835905906899</v>
      </c>
      <c r="U583" s="17">
        <v>0.149662655571069</v>
      </c>
      <c r="V583" s="17">
        <v>0.226257405716842</v>
      </c>
      <c r="W583" s="17">
        <v>8.8903562969225206E-2</v>
      </c>
      <c r="X583" s="17">
        <v>0.10742819160426501</v>
      </c>
      <c r="Y583" s="17">
        <v>0.11572949627526501</v>
      </c>
      <c r="Z583" s="17">
        <v>0.15849529452518701</v>
      </c>
      <c r="AA583" s="17">
        <v>0.15331545866690599</v>
      </c>
      <c r="AB583" s="17">
        <v>0.127284279896828</v>
      </c>
      <c r="AC583" s="17">
        <v>0.13858947976691999</v>
      </c>
      <c r="AD583" s="17">
        <v>0</v>
      </c>
      <c r="AE583" s="17"/>
      <c r="AF583" s="17">
        <v>0.11573578931725401</v>
      </c>
      <c r="AG583" s="17">
        <v>0.152435936156153</v>
      </c>
      <c r="AH583" s="17">
        <v>0.14263848484458699</v>
      </c>
      <c r="AI583" s="17"/>
      <c r="AJ583" s="17">
        <v>0.117530298930057</v>
      </c>
      <c r="AK583" s="17">
        <v>0.16565070833828399</v>
      </c>
      <c r="AL583" s="17">
        <v>0.13647178122487999</v>
      </c>
      <c r="AM583" s="17">
        <v>5.2963882371853802E-2</v>
      </c>
      <c r="AN583" s="17">
        <v>0.24766821214512999</v>
      </c>
    </row>
    <row r="584" spans="2:40" x14ac:dyDescent="0.25">
      <c r="B584" t="s">
        <v>301</v>
      </c>
      <c r="C584" s="17">
        <v>0.10743265250159</v>
      </c>
      <c r="D584" s="17">
        <v>0.112555192120566</v>
      </c>
      <c r="E584" s="17">
        <v>0.10366663978623</v>
      </c>
      <c r="F584" s="17"/>
      <c r="G584" s="17">
        <v>4.8435811016399197E-2</v>
      </c>
      <c r="H584" s="17">
        <v>0.17754288959907899</v>
      </c>
      <c r="I584" s="17">
        <v>0.19189598824880499</v>
      </c>
      <c r="J584" s="17">
        <v>6.81473031600493E-2</v>
      </c>
      <c r="K584" s="17">
        <v>8.6418941999839696E-2</v>
      </c>
      <c r="L584" s="17">
        <v>9.3895941181414103E-2</v>
      </c>
      <c r="M584" s="17"/>
      <c r="N584" s="17">
        <v>0.11578548370368</v>
      </c>
      <c r="O584" s="17">
        <v>9.6895213854495996E-2</v>
      </c>
      <c r="P584" s="17">
        <v>0.107072705550623</v>
      </c>
      <c r="Q584" s="17">
        <v>0.11233850278218301</v>
      </c>
      <c r="R584" s="17"/>
      <c r="S584" s="17">
        <v>7.1703734474731301E-2</v>
      </c>
      <c r="T584" s="17">
        <v>0.114210372586501</v>
      </c>
      <c r="U584" s="17">
        <v>9.9462423656000498E-2</v>
      </c>
      <c r="V584" s="17">
        <v>4.4390374308034997E-2</v>
      </c>
      <c r="W584" s="17">
        <v>6.7830553295352702E-2</v>
      </c>
      <c r="X584" s="17">
        <v>0.15270626218890801</v>
      </c>
      <c r="Y584" s="17">
        <v>0.126014301605582</v>
      </c>
      <c r="Z584" s="17">
        <v>6.3359097724330002E-2</v>
      </c>
      <c r="AA584" s="17">
        <v>0.146778896692112</v>
      </c>
      <c r="AB584" s="17">
        <v>0.110717247875239</v>
      </c>
      <c r="AC584" s="17">
        <v>0.17009032128828799</v>
      </c>
      <c r="AD584" s="17">
        <v>0.16630370940604899</v>
      </c>
      <c r="AE584" s="17"/>
      <c r="AF584" s="17">
        <v>9.5432808575373507E-2</v>
      </c>
      <c r="AG584" s="17">
        <v>0.11544400654504799</v>
      </c>
      <c r="AH584" s="17">
        <v>0.15044810287399299</v>
      </c>
      <c r="AI584" s="17"/>
      <c r="AJ584" s="17">
        <v>9.4284424500266806E-2</v>
      </c>
      <c r="AK584" s="17">
        <v>0.10047957105069499</v>
      </c>
      <c r="AL584" s="17">
        <v>0.13183423698588601</v>
      </c>
      <c r="AM584" s="17">
        <v>0</v>
      </c>
      <c r="AN584" s="17">
        <v>9.8375549184397199E-2</v>
      </c>
    </row>
    <row r="585" spans="2:40" x14ac:dyDescent="0.25">
      <c r="B585" t="s">
        <v>302</v>
      </c>
      <c r="C585" s="17">
        <v>6.1733128211301502E-2</v>
      </c>
      <c r="D585" s="17">
        <v>7.6789180076399094E-2</v>
      </c>
      <c r="E585" s="17">
        <v>4.9498375541920298E-2</v>
      </c>
      <c r="F585" s="17"/>
      <c r="G585" s="17">
        <v>9.1374324007266305E-2</v>
      </c>
      <c r="H585" s="17">
        <v>0.109241260805492</v>
      </c>
      <c r="I585" s="17">
        <v>9.3416163320879306E-2</v>
      </c>
      <c r="J585" s="17">
        <v>5.5780812399485999E-2</v>
      </c>
      <c r="K585" s="17">
        <v>4.3362674585603903E-2</v>
      </c>
      <c r="L585" s="17">
        <v>3.4555397706074797E-2</v>
      </c>
      <c r="M585" s="17"/>
      <c r="N585" s="17">
        <v>6.81824396222937E-2</v>
      </c>
      <c r="O585" s="17">
        <v>5.4292687657810298E-2</v>
      </c>
      <c r="P585" s="17">
        <v>5.4935102260485397E-2</v>
      </c>
      <c r="Q585" s="17">
        <v>6.9955490180295704E-2</v>
      </c>
      <c r="R585" s="17"/>
      <c r="S585" s="17">
        <v>0.120859250875486</v>
      </c>
      <c r="T585" s="17">
        <v>7.9986689130645994E-2</v>
      </c>
      <c r="U585" s="17">
        <v>3.2601409840327999E-2</v>
      </c>
      <c r="V585" s="17">
        <v>6.2136110927578397E-2</v>
      </c>
      <c r="W585" s="17">
        <v>5.9160237649643101E-2</v>
      </c>
      <c r="X585" s="17">
        <v>1.6829300645928601E-2</v>
      </c>
      <c r="Y585" s="17">
        <v>1.6249903333375001E-2</v>
      </c>
      <c r="Z585" s="17">
        <v>2.8314211112512502E-2</v>
      </c>
      <c r="AA585" s="17">
        <v>6.6391790560443795E-2</v>
      </c>
      <c r="AB585" s="17">
        <v>7.33338426014985E-2</v>
      </c>
      <c r="AC585" s="17">
        <v>7.6485274968498995E-2</v>
      </c>
      <c r="AD585" s="17">
        <v>6.5297130740034195E-2</v>
      </c>
      <c r="AE585" s="17"/>
      <c r="AF585" s="17">
        <v>5.1618656575043199E-2</v>
      </c>
      <c r="AG585" s="17">
        <v>6.7148546804381801E-2</v>
      </c>
      <c r="AH585" s="17">
        <v>3.7315925107759697E-2</v>
      </c>
      <c r="AI585" s="17"/>
      <c r="AJ585" s="17">
        <v>5.1667734699244301E-2</v>
      </c>
      <c r="AK585" s="17">
        <v>7.0668054200701005E-2</v>
      </c>
      <c r="AL585" s="17">
        <v>7.8539582273645298E-2</v>
      </c>
      <c r="AM585" s="17">
        <v>6.6023564477742297E-2</v>
      </c>
      <c r="AN585" s="17">
        <v>7.7534435977942795E-2</v>
      </c>
    </row>
    <row r="586" spans="2:40" x14ac:dyDescent="0.25">
      <c r="B586" t="s">
        <v>303</v>
      </c>
      <c r="C586" s="17">
        <v>7.5133287012529207E-2</v>
      </c>
      <c r="D586" s="17">
        <v>6.1652405986428398E-2</v>
      </c>
      <c r="E586" s="17">
        <v>8.2097380486610499E-2</v>
      </c>
      <c r="F586" s="17"/>
      <c r="G586" s="17">
        <v>0.116778407963767</v>
      </c>
      <c r="H586" s="17">
        <v>7.5514672656618306E-2</v>
      </c>
      <c r="I586" s="17">
        <v>0.11971337801022799</v>
      </c>
      <c r="J586" s="17">
        <v>0.111324187495341</v>
      </c>
      <c r="K586" s="17">
        <v>5.7401027984800401E-2</v>
      </c>
      <c r="L586" s="17">
        <v>3.44518864437783E-2</v>
      </c>
      <c r="M586" s="17"/>
      <c r="N586" s="17">
        <v>4.87252702268932E-2</v>
      </c>
      <c r="O586" s="17">
        <v>8.0966118513789903E-2</v>
      </c>
      <c r="P586" s="17">
        <v>6.9568105671279398E-2</v>
      </c>
      <c r="Q586" s="17">
        <v>0.107523384590648</v>
      </c>
      <c r="R586" s="17"/>
      <c r="S586" s="17">
        <v>9.3210358261853699E-2</v>
      </c>
      <c r="T586" s="17">
        <v>5.3152179939226898E-2</v>
      </c>
      <c r="U586" s="17">
        <v>6.0067340155065402E-2</v>
      </c>
      <c r="V586" s="17">
        <v>7.8097645510498401E-2</v>
      </c>
      <c r="W586" s="17">
        <v>0.10712039031172001</v>
      </c>
      <c r="X586" s="17">
        <v>7.1137364408009704E-2</v>
      </c>
      <c r="Y586" s="17">
        <v>7.4927255559118694E-2</v>
      </c>
      <c r="Z586" s="17">
        <v>2.9824433924158001E-2</v>
      </c>
      <c r="AA586" s="17">
        <v>1.2583037395978399E-2</v>
      </c>
      <c r="AB586" s="17">
        <v>0.10323279637496501</v>
      </c>
      <c r="AC586" s="17">
        <v>0.113510141785461</v>
      </c>
      <c r="AD586" s="17">
        <v>0.16885600240405299</v>
      </c>
      <c r="AE586" s="17"/>
      <c r="AF586" s="17">
        <v>6.0134685546979601E-2</v>
      </c>
      <c r="AG586" s="17">
        <v>7.3839672106800897E-2</v>
      </c>
      <c r="AH586" s="17">
        <v>0.144152028542477</v>
      </c>
      <c r="AI586" s="17"/>
      <c r="AJ586" s="17">
        <v>5.08385465343517E-2</v>
      </c>
      <c r="AK586" s="17">
        <v>0.110398920455806</v>
      </c>
      <c r="AL586" s="17">
        <v>8.2154601913561207E-2</v>
      </c>
      <c r="AM586" s="17">
        <v>5.4715649274654402E-2</v>
      </c>
      <c r="AN586" s="17">
        <v>0.105509852170952</v>
      </c>
    </row>
    <row r="587" spans="2:40" x14ac:dyDescent="0.25">
      <c r="B587" t="s">
        <v>64</v>
      </c>
      <c r="C587" s="17">
        <v>0.22202816176906101</v>
      </c>
      <c r="D587" s="17">
        <v>0.198520941550685</v>
      </c>
      <c r="E587" s="17">
        <v>0.242591680875687</v>
      </c>
      <c r="F587" s="17"/>
      <c r="G587" s="17">
        <v>5.0258822036630499E-2</v>
      </c>
      <c r="H587" s="17">
        <v>0.14517149074819499</v>
      </c>
      <c r="I587" s="17">
        <v>0.211357331231253</v>
      </c>
      <c r="J587" s="17">
        <v>0.290276620043806</v>
      </c>
      <c r="K587" s="17">
        <v>0.20994020621286599</v>
      </c>
      <c r="L587" s="17">
        <v>0.27049757127610102</v>
      </c>
      <c r="M587" s="17"/>
      <c r="N587" s="17">
        <v>0.22704108827689801</v>
      </c>
      <c r="O587" s="17">
        <v>0.20834323782644301</v>
      </c>
      <c r="P587" s="17">
        <v>0.22699212337320501</v>
      </c>
      <c r="Q587" s="17">
        <v>0.22704087088972599</v>
      </c>
      <c r="R587" s="17"/>
      <c r="S587" s="17">
        <v>0.24013322353574401</v>
      </c>
      <c r="T587" s="17">
        <v>0.192227451528097</v>
      </c>
      <c r="U587" s="17">
        <v>0.24152353055255099</v>
      </c>
      <c r="V587" s="17">
        <v>0.169991424981488</v>
      </c>
      <c r="W587" s="17">
        <v>0.29880185678766502</v>
      </c>
      <c r="X587" s="17">
        <v>0.22592960045441199</v>
      </c>
      <c r="Y587" s="17">
        <v>0.203748621333188</v>
      </c>
      <c r="Z587" s="17">
        <v>0.38180837245682703</v>
      </c>
      <c r="AA587" s="17">
        <v>0.19871641992292599</v>
      </c>
      <c r="AB587" s="17">
        <v>0.25884408390730101</v>
      </c>
      <c r="AC587" s="17">
        <v>9.8313360612736406E-2</v>
      </c>
      <c r="AD587" s="17">
        <v>0.204797938723911</v>
      </c>
      <c r="AE587" s="17"/>
      <c r="AF587" s="17">
        <v>0.21040170608677</v>
      </c>
      <c r="AG587" s="17">
        <v>0.24829071437571801</v>
      </c>
      <c r="AH587" s="17">
        <v>0.23808287372131201</v>
      </c>
      <c r="AI587" s="17"/>
      <c r="AJ587" s="17">
        <v>0.23227111272265899</v>
      </c>
      <c r="AK587" s="17">
        <v>0.16608249036771899</v>
      </c>
      <c r="AL587" s="17">
        <v>0.29144641350191097</v>
      </c>
      <c r="AM587" s="17">
        <v>0.17840976153252</v>
      </c>
      <c r="AN587" s="17">
        <v>0.25129425319997201</v>
      </c>
    </row>
    <row r="588" spans="2:40" x14ac:dyDescent="0.25">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c r="AA588" s="17"/>
      <c r="AB588" s="17"/>
      <c r="AC588" s="17"/>
      <c r="AD588" s="17"/>
      <c r="AE588" s="17"/>
      <c r="AF588" s="17"/>
      <c r="AG588" s="17"/>
      <c r="AH588" s="17"/>
      <c r="AI588" s="17"/>
      <c r="AJ588" s="17"/>
      <c r="AK588" s="17"/>
      <c r="AL588" s="17"/>
      <c r="AM588" s="17"/>
      <c r="AN588" s="17"/>
    </row>
    <row r="589" spans="2:40" x14ac:dyDescent="0.25">
      <c r="B589" s="6" t="s">
        <v>308</v>
      </c>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c r="AA589" s="17"/>
      <c r="AB589" s="17"/>
      <c r="AC589" s="17"/>
      <c r="AD589" s="17"/>
      <c r="AE589" s="17"/>
      <c r="AF589" s="17"/>
      <c r="AG589" s="17"/>
      <c r="AH589" s="17"/>
      <c r="AI589" s="17"/>
      <c r="AJ589" s="17"/>
      <c r="AK589" s="17"/>
      <c r="AL589" s="17"/>
      <c r="AM589" s="17"/>
      <c r="AN589" s="17"/>
    </row>
    <row r="590" spans="2:40" x14ac:dyDescent="0.25">
      <c r="B590" s="24" t="s">
        <v>319</v>
      </c>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c r="AA590" s="17"/>
      <c r="AB590" s="17"/>
      <c r="AC590" s="17"/>
      <c r="AD590" s="17"/>
      <c r="AE590" s="17"/>
      <c r="AF590" s="17"/>
      <c r="AG590" s="17"/>
      <c r="AH590" s="17"/>
      <c r="AI590" s="17"/>
      <c r="AJ590" s="17"/>
      <c r="AK590" s="17"/>
      <c r="AL590" s="17"/>
      <c r="AM590" s="17"/>
      <c r="AN590" s="17"/>
    </row>
    <row r="591" spans="2:40" x14ac:dyDescent="0.25">
      <c r="B591" t="s">
        <v>305</v>
      </c>
      <c r="C591" s="17">
        <v>0.28498514702383199</v>
      </c>
      <c r="D591" s="17">
        <v>0.28868002921928898</v>
      </c>
      <c r="E591" s="17">
        <v>0.28098997194581898</v>
      </c>
      <c r="F591" s="17"/>
      <c r="G591" s="17">
        <v>0.46825418122532397</v>
      </c>
      <c r="H591" s="17">
        <v>0.35134875769734197</v>
      </c>
      <c r="I591" s="17">
        <v>0.32847928263587101</v>
      </c>
      <c r="J591" s="17">
        <v>0.31711013198078902</v>
      </c>
      <c r="K591" s="17">
        <v>0.25502811699984002</v>
      </c>
      <c r="L591" s="17">
        <v>0.18892388305155799</v>
      </c>
      <c r="M591" s="17"/>
      <c r="N591" s="17">
        <v>0.25392404725571899</v>
      </c>
      <c r="O591" s="17">
        <v>0.26586491958504199</v>
      </c>
      <c r="P591" s="17">
        <v>0.225494422604538</v>
      </c>
      <c r="Q591" s="17">
        <v>0.40472882611132899</v>
      </c>
      <c r="R591" s="17"/>
      <c r="S591" s="17">
        <v>0.240479323447369</v>
      </c>
      <c r="T591" s="17">
        <v>0.28096059814999103</v>
      </c>
      <c r="U591" s="17">
        <v>0.38628154690611599</v>
      </c>
      <c r="V591" s="17">
        <v>0.26525226808034602</v>
      </c>
      <c r="W591" s="17">
        <v>0.34628025848205102</v>
      </c>
      <c r="X591" s="17">
        <v>0.31647778361640999</v>
      </c>
      <c r="Y591" s="17">
        <v>0.26033586380068202</v>
      </c>
      <c r="Z591" s="17">
        <v>0.12715812897689799</v>
      </c>
      <c r="AA591" s="17">
        <v>0.38430228631673202</v>
      </c>
      <c r="AB591" s="17">
        <v>0.25445019637275701</v>
      </c>
      <c r="AC591" s="17">
        <v>0.13811557945703901</v>
      </c>
      <c r="AD591" s="17">
        <v>0.33386550590813302</v>
      </c>
      <c r="AE591" s="17"/>
      <c r="AF591" s="17">
        <v>0.239971894427425</v>
      </c>
      <c r="AG591" s="17">
        <v>0.296671956205876</v>
      </c>
      <c r="AH591" s="17">
        <v>0.35905380584989599</v>
      </c>
      <c r="AI591" s="17"/>
      <c r="AJ591" s="17">
        <v>0.199321182895245</v>
      </c>
      <c r="AK591" s="17">
        <v>0.34833863518941499</v>
      </c>
      <c r="AL591" s="17">
        <v>0.375545312207552</v>
      </c>
      <c r="AM591" s="17">
        <v>6.6445023024704702E-2</v>
      </c>
      <c r="AN591" s="17">
        <v>0.37435019970731698</v>
      </c>
    </row>
    <row r="592" spans="2:40" x14ac:dyDescent="0.25">
      <c r="B592" t="s">
        <v>306</v>
      </c>
      <c r="C592" s="17">
        <v>0.34611778343874799</v>
      </c>
      <c r="D592" s="17">
        <v>0.36746458241675101</v>
      </c>
      <c r="E592" s="17">
        <v>0.32759964501039301</v>
      </c>
      <c r="F592" s="17"/>
      <c r="G592" s="17">
        <v>0.32241570716366702</v>
      </c>
      <c r="H592" s="17">
        <v>0.34241837555302701</v>
      </c>
      <c r="I592" s="17">
        <v>0.377195993221765</v>
      </c>
      <c r="J592" s="17">
        <v>0.28035126491849299</v>
      </c>
      <c r="K592" s="17">
        <v>0.39711576293558698</v>
      </c>
      <c r="L592" s="17">
        <v>0.35386689658221399</v>
      </c>
      <c r="M592" s="17"/>
      <c r="N592" s="17">
        <v>0.403153534511001</v>
      </c>
      <c r="O592" s="17">
        <v>0.360857523384641</v>
      </c>
      <c r="P592" s="17">
        <v>0.351032674871123</v>
      </c>
      <c r="Q592" s="17">
        <v>0.24973772385196899</v>
      </c>
      <c r="R592" s="17"/>
      <c r="S592" s="17">
        <v>0.39649654082420499</v>
      </c>
      <c r="T592" s="17">
        <v>0.37282510837757299</v>
      </c>
      <c r="U592" s="17">
        <v>0.316639909920574</v>
      </c>
      <c r="V592" s="17">
        <v>0.402862765204202</v>
      </c>
      <c r="W592" s="17">
        <v>0.28962488903018102</v>
      </c>
      <c r="X592" s="17">
        <v>0.36543543110877102</v>
      </c>
      <c r="Y592" s="17">
        <v>0.25625673928106502</v>
      </c>
      <c r="Z592" s="17">
        <v>0.41780831656330197</v>
      </c>
      <c r="AA592" s="17">
        <v>0.27166255777272602</v>
      </c>
      <c r="AB592" s="17">
        <v>0.34705167679924498</v>
      </c>
      <c r="AC592" s="17">
        <v>0.41606035075748798</v>
      </c>
      <c r="AD592" s="17">
        <v>0.264023256627336</v>
      </c>
      <c r="AE592" s="17"/>
      <c r="AF592" s="17">
        <v>0.30158485093763499</v>
      </c>
      <c r="AG592" s="17">
        <v>0.39911394127887001</v>
      </c>
      <c r="AH592" s="17">
        <v>0.24454128920634599</v>
      </c>
      <c r="AI592" s="17"/>
      <c r="AJ592" s="17">
        <v>0.33902529493356698</v>
      </c>
      <c r="AK592" s="17">
        <v>0.36772216100512101</v>
      </c>
      <c r="AL592" s="17">
        <v>0.35764521060802201</v>
      </c>
      <c r="AM592" s="17">
        <v>0.35209827657209802</v>
      </c>
      <c r="AN592" s="17">
        <v>0.20271252908457599</v>
      </c>
    </row>
    <row r="593" spans="2:40" x14ac:dyDescent="0.25">
      <c r="B593" t="s">
        <v>307</v>
      </c>
      <c r="C593" s="17">
        <v>0.285727096672721</v>
      </c>
      <c r="D593" s="17">
        <v>0.29852688943700101</v>
      </c>
      <c r="E593" s="17">
        <v>0.27639619840111801</v>
      </c>
      <c r="F593" s="17"/>
      <c r="G593" s="17">
        <v>0.160354785840431</v>
      </c>
      <c r="H593" s="17">
        <v>0.19055543765962299</v>
      </c>
      <c r="I593" s="17">
        <v>0.222837937597261</v>
      </c>
      <c r="J593" s="17">
        <v>0.28454376287471</v>
      </c>
      <c r="K593" s="17">
        <v>0.30416713855760602</v>
      </c>
      <c r="L593" s="17">
        <v>0.37351102026050798</v>
      </c>
      <c r="M593" s="17"/>
      <c r="N593" s="17">
        <v>0.24457309124638699</v>
      </c>
      <c r="O593" s="17">
        <v>0.31943140624080202</v>
      </c>
      <c r="P593" s="17">
        <v>0.319295100565058</v>
      </c>
      <c r="Q593" s="17">
        <v>0.26359828538760599</v>
      </c>
      <c r="R593" s="17"/>
      <c r="S593" s="17">
        <v>0.28385948545436701</v>
      </c>
      <c r="T593" s="17">
        <v>0.308540456067251</v>
      </c>
      <c r="U593" s="17">
        <v>0.14643327441500101</v>
      </c>
      <c r="V593" s="17">
        <v>0.24394545883169599</v>
      </c>
      <c r="W593" s="17">
        <v>0.25772012551107798</v>
      </c>
      <c r="X593" s="17">
        <v>0.25532286898909701</v>
      </c>
      <c r="Y593" s="17">
        <v>0.36487815231405901</v>
      </c>
      <c r="Z593" s="17">
        <v>0.39275610344928702</v>
      </c>
      <c r="AA593" s="17">
        <v>0.24351512159560401</v>
      </c>
      <c r="AB593" s="17">
        <v>0.32800149633654602</v>
      </c>
      <c r="AC593" s="17">
        <v>0.395663593908612</v>
      </c>
      <c r="AD593" s="17">
        <v>0.30833509498574901</v>
      </c>
      <c r="AE593" s="17"/>
      <c r="AF593" s="17">
        <v>0.388148305156443</v>
      </c>
      <c r="AG593" s="17">
        <v>0.21023782186152101</v>
      </c>
      <c r="AH593" s="17">
        <v>0.30435559993249001</v>
      </c>
      <c r="AI593" s="17"/>
      <c r="AJ593" s="17">
        <v>0.39114866684786997</v>
      </c>
      <c r="AK593" s="17">
        <v>0.19813018099376201</v>
      </c>
      <c r="AL593" s="17">
        <v>0.16075233355660301</v>
      </c>
      <c r="AM593" s="17">
        <v>0.50926950720823805</v>
      </c>
      <c r="AN593" s="17">
        <v>0.295814153909225</v>
      </c>
    </row>
    <row r="594" spans="2:40" x14ac:dyDescent="0.25">
      <c r="B594" t="s">
        <v>64</v>
      </c>
      <c r="C594" s="17">
        <v>8.3169972864699598E-2</v>
      </c>
      <c r="D594" s="17">
        <v>4.5328498926958498E-2</v>
      </c>
      <c r="E594" s="17">
        <v>0.11501418464267001</v>
      </c>
      <c r="F594" s="17"/>
      <c r="G594" s="17">
        <v>4.8975325770577699E-2</v>
      </c>
      <c r="H594" s="17">
        <v>0.115677429090008</v>
      </c>
      <c r="I594" s="17">
        <v>7.1486786545102599E-2</v>
      </c>
      <c r="J594" s="17">
        <v>0.11799484022600699</v>
      </c>
      <c r="K594" s="17">
        <v>4.3688981506967199E-2</v>
      </c>
      <c r="L594" s="17">
        <v>8.3698200105720696E-2</v>
      </c>
      <c r="M594" s="17"/>
      <c r="N594" s="17">
        <v>9.8349326986893207E-2</v>
      </c>
      <c r="O594" s="17">
        <v>5.3846150789513998E-2</v>
      </c>
      <c r="P594" s="17">
        <v>0.10417780195928</v>
      </c>
      <c r="Q594" s="17">
        <v>8.1935164649095199E-2</v>
      </c>
      <c r="R594" s="17"/>
      <c r="S594" s="17">
        <v>7.9164650274059806E-2</v>
      </c>
      <c r="T594" s="17">
        <v>3.7673837405184998E-2</v>
      </c>
      <c r="U594" s="17">
        <v>0.150645268758309</v>
      </c>
      <c r="V594" s="17">
        <v>8.7939507883756193E-2</v>
      </c>
      <c r="W594" s="17">
        <v>0.106374726976689</v>
      </c>
      <c r="X594" s="17">
        <v>6.2763916285722504E-2</v>
      </c>
      <c r="Y594" s="17">
        <v>0.11852924460419401</v>
      </c>
      <c r="Z594" s="17">
        <v>6.2277451010512297E-2</v>
      </c>
      <c r="AA594" s="17">
        <v>0.100520034314937</v>
      </c>
      <c r="AB594" s="17">
        <v>7.0496630491452494E-2</v>
      </c>
      <c r="AC594" s="17">
        <v>5.0160475876861003E-2</v>
      </c>
      <c r="AD594" s="17">
        <v>9.3776142478782895E-2</v>
      </c>
      <c r="AE594" s="17"/>
      <c r="AF594" s="17">
        <v>7.0294949478497307E-2</v>
      </c>
      <c r="AG594" s="17">
        <v>9.39762806537323E-2</v>
      </c>
      <c r="AH594" s="17">
        <v>9.2049305011268304E-2</v>
      </c>
      <c r="AI594" s="17"/>
      <c r="AJ594" s="17">
        <v>7.0504855323318794E-2</v>
      </c>
      <c r="AK594" s="17">
        <v>8.5809022811701302E-2</v>
      </c>
      <c r="AL594" s="17">
        <v>0.106057143627822</v>
      </c>
      <c r="AM594" s="17">
        <v>7.2187193194959101E-2</v>
      </c>
      <c r="AN594" s="17">
        <v>0.12712311729888301</v>
      </c>
    </row>
    <row r="595" spans="2:40" x14ac:dyDescent="0.25">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c r="AA595" s="17"/>
      <c r="AB595" s="17"/>
      <c r="AC595" s="17"/>
      <c r="AD595" s="17"/>
      <c r="AE595" s="17"/>
      <c r="AF595" s="17"/>
      <c r="AG595" s="17"/>
      <c r="AH595" s="17"/>
      <c r="AI595" s="17"/>
      <c r="AJ595" s="17"/>
      <c r="AK595" s="17"/>
      <c r="AL595" s="17"/>
      <c r="AM595" s="17"/>
      <c r="AN595" s="17"/>
    </row>
    <row r="596" spans="2:40" x14ac:dyDescent="0.25">
      <c r="B596" s="6" t="s">
        <v>321</v>
      </c>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c r="AA596" s="17"/>
      <c r="AB596" s="17"/>
      <c r="AC596" s="17"/>
      <c r="AD596" s="17"/>
      <c r="AE596" s="17"/>
      <c r="AF596" s="17"/>
      <c r="AG596" s="17"/>
      <c r="AH596" s="17"/>
      <c r="AI596" s="17"/>
      <c r="AJ596" s="17"/>
      <c r="AK596" s="17"/>
      <c r="AL596" s="17"/>
      <c r="AM596" s="17"/>
      <c r="AN596" s="17"/>
    </row>
    <row r="597" spans="2:40" x14ac:dyDescent="0.25">
      <c r="B597" s="24" t="s">
        <v>322</v>
      </c>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c r="AA597" s="17"/>
      <c r="AB597" s="17"/>
      <c r="AC597" s="17"/>
      <c r="AD597" s="17"/>
      <c r="AE597" s="17"/>
      <c r="AF597" s="17"/>
      <c r="AG597" s="17"/>
      <c r="AH597" s="17"/>
      <c r="AI597" s="17"/>
      <c r="AJ597" s="17"/>
      <c r="AK597" s="17"/>
      <c r="AL597" s="17"/>
      <c r="AM597" s="17"/>
      <c r="AN597" s="17"/>
    </row>
    <row r="598" spans="2:40" x14ac:dyDescent="0.25">
      <c r="B598" t="s">
        <v>289</v>
      </c>
      <c r="C598" s="17">
        <v>0.52683493852482899</v>
      </c>
      <c r="D598" s="17">
        <v>0.46632917507445298</v>
      </c>
      <c r="E598" s="17">
        <v>0.60264061280181103</v>
      </c>
      <c r="F598" s="17"/>
      <c r="G598" s="17">
        <v>0.48783845228499001</v>
      </c>
      <c r="H598" s="17">
        <v>0.52974857316928803</v>
      </c>
      <c r="I598" s="17">
        <v>0.41021693188811797</v>
      </c>
      <c r="J598" s="17">
        <v>0.62043482363105495</v>
      </c>
      <c r="K598" s="17">
        <v>0.63369764601960898</v>
      </c>
      <c r="L598" s="17">
        <v>0.55557139334055905</v>
      </c>
      <c r="M598" s="17"/>
      <c r="N598" s="17">
        <v>0.40602355105792898</v>
      </c>
      <c r="O598" s="17">
        <v>0.60297483146093001</v>
      </c>
      <c r="P598" s="17">
        <v>0.54280267086613299</v>
      </c>
      <c r="Q598" s="17">
        <v>0.55536350510670995</v>
      </c>
      <c r="R598" s="17"/>
      <c r="S598" s="17">
        <v>0.49635307617191798</v>
      </c>
      <c r="T598" s="17">
        <v>0.44077632308710202</v>
      </c>
      <c r="U598" s="17">
        <v>0.49741590297077698</v>
      </c>
      <c r="V598" s="17">
        <v>0.51816226297198897</v>
      </c>
      <c r="W598" s="17">
        <v>0.59388616978777597</v>
      </c>
      <c r="X598" s="17">
        <v>0.487338261069301</v>
      </c>
      <c r="Y598" s="17">
        <v>0.660488313613252</v>
      </c>
      <c r="Z598" s="17">
        <v>0.29849752005033597</v>
      </c>
      <c r="AA598" s="17">
        <v>0.39577746889138199</v>
      </c>
      <c r="AB598" s="17">
        <v>0.74171157687883305</v>
      </c>
      <c r="AC598" s="17">
        <v>0.44303718232637102</v>
      </c>
      <c r="AD598" s="17">
        <v>0.88551970458621299</v>
      </c>
      <c r="AE598" s="17"/>
      <c r="AF598" s="17">
        <v>0.53347199969463199</v>
      </c>
      <c r="AG598" s="17">
        <v>0.53366312452322495</v>
      </c>
      <c r="AH598" s="17">
        <v>0.44292017829156599</v>
      </c>
      <c r="AI598" s="17"/>
      <c r="AJ598" s="17">
        <v>0.52995214723131101</v>
      </c>
      <c r="AK598" s="17">
        <v>0.48616262895095502</v>
      </c>
      <c r="AL598" s="17">
        <v>0.47287108674314698</v>
      </c>
      <c r="AM598" s="17">
        <v>1</v>
      </c>
      <c r="AN598" s="17">
        <v>0.443549777116789</v>
      </c>
    </row>
    <row r="599" spans="2:40" x14ac:dyDescent="0.25">
      <c r="B599" t="s">
        <v>290</v>
      </c>
      <c r="C599" s="17">
        <v>0.45301908512425099</v>
      </c>
      <c r="D599" s="17">
        <v>0.50394594658254299</v>
      </c>
      <c r="E599" s="17">
        <v>0.399233567392282</v>
      </c>
      <c r="F599" s="17"/>
      <c r="G599" s="17">
        <v>0.32212413901070902</v>
      </c>
      <c r="H599" s="17">
        <v>0.49843080821955199</v>
      </c>
      <c r="I599" s="17">
        <v>0.41672557388005699</v>
      </c>
      <c r="J599" s="17">
        <v>0.56051816325383996</v>
      </c>
      <c r="K599" s="17">
        <v>0.38321156015900798</v>
      </c>
      <c r="L599" s="17">
        <v>0.51485765033324504</v>
      </c>
      <c r="M599" s="17"/>
      <c r="N599" s="17">
        <v>0.53410119329476702</v>
      </c>
      <c r="O599" s="17">
        <v>0.28112447593180601</v>
      </c>
      <c r="P599" s="17">
        <v>0.48900296375602897</v>
      </c>
      <c r="Q599" s="17">
        <v>0.47611205438332099</v>
      </c>
      <c r="R599" s="17"/>
      <c r="S599" s="17">
        <v>0.53161455604375596</v>
      </c>
      <c r="T599" s="17">
        <v>0.35931884824260601</v>
      </c>
      <c r="U599" s="17">
        <v>0.39778577206550397</v>
      </c>
      <c r="V599" s="17">
        <v>0.42896419912085398</v>
      </c>
      <c r="W599" s="17">
        <v>0.60091401877719197</v>
      </c>
      <c r="X599" s="17">
        <v>0.39302254994302399</v>
      </c>
      <c r="Y599" s="17">
        <v>0.34745265977077699</v>
      </c>
      <c r="Z599" s="17">
        <v>0.39913611406160998</v>
      </c>
      <c r="AA599" s="17">
        <v>0.49164998724826903</v>
      </c>
      <c r="AB599" s="17">
        <v>0.54300201916642399</v>
      </c>
      <c r="AC599" s="17">
        <v>0.25785590613913301</v>
      </c>
      <c r="AD599" s="17">
        <v>0.69842954749868202</v>
      </c>
      <c r="AE599" s="17"/>
      <c r="AF599" s="17">
        <v>0.502170761964854</v>
      </c>
      <c r="AG599" s="17">
        <v>0.42061469120952699</v>
      </c>
      <c r="AH599" s="17">
        <v>0.45585447371277799</v>
      </c>
      <c r="AI599" s="17"/>
      <c r="AJ599" s="17">
        <v>0.55297400392110196</v>
      </c>
      <c r="AK599" s="17">
        <v>0.36188724593323701</v>
      </c>
      <c r="AL599" s="17">
        <v>0.58629189299175599</v>
      </c>
      <c r="AM599" s="17">
        <v>0.62112402111589704</v>
      </c>
      <c r="AN599" s="17">
        <v>0.28315499280101902</v>
      </c>
    </row>
    <row r="600" spans="2:40" x14ac:dyDescent="0.25">
      <c r="B600" t="s">
        <v>291</v>
      </c>
      <c r="C600" s="17">
        <v>0.377805492741636</v>
      </c>
      <c r="D600" s="17">
        <v>0.358528100019045</v>
      </c>
      <c r="E600" s="17">
        <v>0.403640103319093</v>
      </c>
      <c r="F600" s="17"/>
      <c r="G600" s="17">
        <v>0.33650511767473801</v>
      </c>
      <c r="H600" s="17">
        <v>0.33876406468127301</v>
      </c>
      <c r="I600" s="17">
        <v>0.36451218856717998</v>
      </c>
      <c r="J600" s="17">
        <v>0.47637158181725398</v>
      </c>
      <c r="K600" s="17">
        <v>0.32191892198684102</v>
      </c>
      <c r="L600" s="17">
        <v>0.41378143723702299</v>
      </c>
      <c r="M600" s="17"/>
      <c r="N600" s="17">
        <v>0.34817578873480398</v>
      </c>
      <c r="O600" s="17">
        <v>0.476762966806346</v>
      </c>
      <c r="P600" s="17">
        <v>0.33175005489717901</v>
      </c>
      <c r="Q600" s="17">
        <v>0.36207251245147698</v>
      </c>
      <c r="R600" s="17"/>
      <c r="S600" s="17">
        <v>0.40544866019098202</v>
      </c>
      <c r="T600" s="17">
        <v>0.15785848426819299</v>
      </c>
      <c r="U600" s="17">
        <v>0.453357469972408</v>
      </c>
      <c r="V600" s="17">
        <v>0.368287114447715</v>
      </c>
      <c r="W600" s="17">
        <v>0.46354461989637002</v>
      </c>
      <c r="X600" s="17">
        <v>0.46111383036110298</v>
      </c>
      <c r="Y600" s="17">
        <v>0.29728725485709001</v>
      </c>
      <c r="Z600" s="17">
        <v>0.60723163763685895</v>
      </c>
      <c r="AA600" s="17">
        <v>0.26990554028686398</v>
      </c>
      <c r="AB600" s="17">
        <v>0.59697374094325295</v>
      </c>
      <c r="AC600" s="17">
        <v>0.18866859558355201</v>
      </c>
      <c r="AD600" s="17">
        <v>0.43730675570413302</v>
      </c>
      <c r="AE600" s="17"/>
      <c r="AF600" s="17">
        <v>0.35537124128900299</v>
      </c>
      <c r="AG600" s="17">
        <v>0.449045565542387</v>
      </c>
      <c r="AH600" s="17">
        <v>0.29613600018267799</v>
      </c>
      <c r="AI600" s="17"/>
      <c r="AJ600" s="17">
        <v>0.299515727887113</v>
      </c>
      <c r="AK600" s="17">
        <v>0.47927537579238999</v>
      </c>
      <c r="AL600" s="17">
        <v>0.33352851423871499</v>
      </c>
      <c r="AM600" s="17">
        <v>0.30639504091561898</v>
      </c>
      <c r="AN600" s="17">
        <v>0.32624711963372399</v>
      </c>
    </row>
    <row r="601" spans="2:40" x14ac:dyDescent="0.25">
      <c r="B601" t="s">
        <v>292</v>
      </c>
      <c r="C601" s="17">
        <v>0.37113991757989201</v>
      </c>
      <c r="D601" s="17">
        <v>0.39199910114901798</v>
      </c>
      <c r="E601" s="17">
        <v>0.35453963261120802</v>
      </c>
      <c r="F601" s="17"/>
      <c r="G601" s="17">
        <v>0.45779843033739398</v>
      </c>
      <c r="H601" s="17">
        <v>0.31473755964758399</v>
      </c>
      <c r="I601" s="17">
        <v>0.41817551331015002</v>
      </c>
      <c r="J601" s="17">
        <v>0.43106599746845797</v>
      </c>
      <c r="K601" s="17">
        <v>0.33019638984512001</v>
      </c>
      <c r="L601" s="17">
        <v>0.19486556604372299</v>
      </c>
      <c r="M601" s="17"/>
      <c r="N601" s="17">
        <v>0.42546420533686702</v>
      </c>
      <c r="O601" s="17">
        <v>0.295599318577142</v>
      </c>
      <c r="P601" s="17">
        <v>0.43094379114023101</v>
      </c>
      <c r="Q601" s="17">
        <v>0.33615344140525699</v>
      </c>
      <c r="R601" s="17"/>
      <c r="S601" s="17">
        <v>0.361474947308705</v>
      </c>
      <c r="T601" s="17">
        <v>0.53234850607291795</v>
      </c>
      <c r="U601" s="17">
        <v>0.34528175894056401</v>
      </c>
      <c r="V601" s="17">
        <v>0.43175002122997502</v>
      </c>
      <c r="W601" s="17">
        <v>0.38051798483341998</v>
      </c>
      <c r="X601" s="17">
        <v>0.27885905422802498</v>
      </c>
      <c r="Y601" s="17">
        <v>0.42115987156191198</v>
      </c>
      <c r="Z601" s="17">
        <v>0.604955753109224</v>
      </c>
      <c r="AA601" s="17">
        <v>0.27982052524905199</v>
      </c>
      <c r="AB601" s="17">
        <v>0.33170708989609499</v>
      </c>
      <c r="AC601" s="17">
        <v>0</v>
      </c>
      <c r="AD601" s="17">
        <v>0.250216598616602</v>
      </c>
      <c r="AE601" s="17"/>
      <c r="AF601" s="17">
        <v>0.35612052346408302</v>
      </c>
      <c r="AG601" s="17">
        <v>0.38503592955205301</v>
      </c>
      <c r="AH601" s="17">
        <v>0.29706148862645299</v>
      </c>
      <c r="AI601" s="17"/>
      <c r="AJ601" s="17">
        <v>0.35012294582871201</v>
      </c>
      <c r="AK601" s="17">
        <v>0.35623821135573802</v>
      </c>
      <c r="AL601" s="17">
        <v>0.44026377390902</v>
      </c>
      <c r="AM601" s="17">
        <v>0.68527101979972205</v>
      </c>
      <c r="AN601" s="17">
        <v>0.21426798470542299</v>
      </c>
    </row>
    <row r="602" spans="2:40" x14ac:dyDescent="0.25">
      <c r="B602" t="s">
        <v>293</v>
      </c>
      <c r="C602" s="17">
        <v>0.35348023379743398</v>
      </c>
      <c r="D602" s="17">
        <v>0.328155327226481</v>
      </c>
      <c r="E602" s="17">
        <v>0.36790229216953801</v>
      </c>
      <c r="F602" s="17"/>
      <c r="G602" s="17">
        <v>0.31347987061922</v>
      </c>
      <c r="H602" s="17">
        <v>0.44674127269709502</v>
      </c>
      <c r="I602" s="17">
        <v>0.38128255866746502</v>
      </c>
      <c r="J602" s="17">
        <v>0.42206657078950599</v>
      </c>
      <c r="K602" s="17">
        <v>0.265293343173721</v>
      </c>
      <c r="L602" s="17">
        <v>0.16679758912092399</v>
      </c>
      <c r="M602" s="17"/>
      <c r="N602" s="17">
        <v>0.35229730956019201</v>
      </c>
      <c r="O602" s="17">
        <v>0.31183381705350199</v>
      </c>
      <c r="P602" s="17">
        <v>0.317461059812298</v>
      </c>
      <c r="Q602" s="17">
        <v>0.40774662287475899</v>
      </c>
      <c r="R602" s="17"/>
      <c r="S602" s="17">
        <v>0.37465574683021802</v>
      </c>
      <c r="T602" s="17">
        <v>0.296085167306187</v>
      </c>
      <c r="U602" s="17">
        <v>0.39819420916577603</v>
      </c>
      <c r="V602" s="17">
        <v>0.41115492266246301</v>
      </c>
      <c r="W602" s="17">
        <v>0.13357720899551301</v>
      </c>
      <c r="X602" s="17">
        <v>0.42930749773008697</v>
      </c>
      <c r="Y602" s="17">
        <v>0.59861387851510595</v>
      </c>
      <c r="Z602" s="17">
        <v>0.21800787018419501</v>
      </c>
      <c r="AA602" s="17">
        <v>0.30745800892282499</v>
      </c>
      <c r="AB602" s="17">
        <v>0.316836231783723</v>
      </c>
      <c r="AC602" s="17">
        <v>0.16457743167151001</v>
      </c>
      <c r="AD602" s="17">
        <v>0.313255127242552</v>
      </c>
      <c r="AE602" s="17"/>
      <c r="AF602" s="17">
        <v>0.329319526029552</v>
      </c>
      <c r="AG602" s="17">
        <v>0.36137638155393198</v>
      </c>
      <c r="AH602" s="17">
        <v>0.39683520851151799</v>
      </c>
      <c r="AI602" s="17"/>
      <c r="AJ602" s="17">
        <v>0.26731186871370899</v>
      </c>
      <c r="AK602" s="17">
        <v>0.42621349106331102</v>
      </c>
      <c r="AL602" s="17">
        <v>0.132582928613136</v>
      </c>
      <c r="AM602" s="17">
        <v>0.37887597888410302</v>
      </c>
      <c r="AN602" s="17">
        <v>0.36676307215552201</v>
      </c>
    </row>
    <row r="603" spans="2:40" x14ac:dyDescent="0.25">
      <c r="B603" t="s">
        <v>64</v>
      </c>
      <c r="C603" s="17">
        <v>4.94561793072806E-2</v>
      </c>
      <c r="D603" s="17">
        <v>5.5440513084371403E-2</v>
      </c>
      <c r="E603" s="17">
        <v>4.3025414020972097E-2</v>
      </c>
      <c r="F603" s="17"/>
      <c r="G603" s="17">
        <v>7.6070082400298805E-2</v>
      </c>
      <c r="H603" s="17">
        <v>2.0647389442017799E-2</v>
      </c>
      <c r="I603" s="17">
        <v>8.92459236027002E-2</v>
      </c>
      <c r="J603" s="17">
        <v>2.2978556460288301E-2</v>
      </c>
      <c r="K603" s="17">
        <v>0</v>
      </c>
      <c r="L603" s="17">
        <v>6.7516564886962602E-2</v>
      </c>
      <c r="M603" s="17"/>
      <c r="N603" s="17">
        <v>5.7317193879186198E-2</v>
      </c>
      <c r="O603" s="17">
        <v>2.1622605805491898E-2</v>
      </c>
      <c r="P603" s="17">
        <v>3.5131591644449303E-2</v>
      </c>
      <c r="Q603" s="17">
        <v>7.6879683389078801E-2</v>
      </c>
      <c r="R603" s="17"/>
      <c r="S603" s="17">
        <v>2.4575572231803899E-2</v>
      </c>
      <c r="T603" s="17">
        <v>3.3414220416784698E-2</v>
      </c>
      <c r="U603" s="17">
        <v>0.16067323201112799</v>
      </c>
      <c r="V603" s="17">
        <v>4.54089192735945E-2</v>
      </c>
      <c r="W603" s="17">
        <v>7.3845046948970705E-2</v>
      </c>
      <c r="X603" s="17">
        <v>0</v>
      </c>
      <c r="Y603" s="17">
        <v>4.0091429800123202E-2</v>
      </c>
      <c r="Z603" s="17">
        <v>8.3365137808961307E-2</v>
      </c>
      <c r="AA603" s="17">
        <v>0</v>
      </c>
      <c r="AB603" s="17">
        <v>0</v>
      </c>
      <c r="AC603" s="17">
        <v>0.112297708316699</v>
      </c>
      <c r="AD603" s="17">
        <v>0.114480295413787</v>
      </c>
      <c r="AE603" s="17"/>
      <c r="AF603" s="17">
        <v>4.0479178597366001E-2</v>
      </c>
      <c r="AG603" s="17">
        <v>4.5627314786751298E-2</v>
      </c>
      <c r="AH603" s="17">
        <v>0.110309190677556</v>
      </c>
      <c r="AI603" s="17"/>
      <c r="AJ603" s="17">
        <v>3.48905111272979E-2</v>
      </c>
      <c r="AK603" s="17">
        <v>2.7733650751714699E-2</v>
      </c>
      <c r="AL603" s="17">
        <v>7.2043790978133807E-2</v>
      </c>
      <c r="AM603" s="17">
        <v>0</v>
      </c>
      <c r="AN603" s="17">
        <v>0.21763952538960599</v>
      </c>
    </row>
    <row r="604" spans="2:40" x14ac:dyDescent="0.25">
      <c r="B604" t="s">
        <v>161</v>
      </c>
      <c r="C604" s="17">
        <v>4.3142547802043803E-3</v>
      </c>
      <c r="D604" s="17">
        <v>0</v>
      </c>
      <c r="E604" s="17">
        <v>1.01197202561801E-2</v>
      </c>
      <c r="F604" s="17"/>
      <c r="G604" s="17">
        <v>2.3937017681413202E-2</v>
      </c>
      <c r="H604" s="17">
        <v>0</v>
      </c>
      <c r="I604" s="17">
        <v>0</v>
      </c>
      <c r="J604" s="17">
        <v>0</v>
      </c>
      <c r="K604" s="17">
        <v>0</v>
      </c>
      <c r="L604" s="17">
        <v>0</v>
      </c>
      <c r="M604" s="17"/>
      <c r="N604" s="17">
        <v>0</v>
      </c>
      <c r="O604" s="17">
        <v>0</v>
      </c>
      <c r="P604" s="17">
        <v>1.6308140107017699E-2</v>
      </c>
      <c r="Q604" s="17">
        <v>0</v>
      </c>
      <c r="R604" s="17"/>
      <c r="S604" s="17">
        <v>0</v>
      </c>
      <c r="T604" s="17">
        <v>0</v>
      </c>
      <c r="U604" s="17">
        <v>0</v>
      </c>
      <c r="V604" s="17">
        <v>0</v>
      </c>
      <c r="W604" s="17">
        <v>0</v>
      </c>
      <c r="X604" s="17">
        <v>6.8830188529183101E-2</v>
      </c>
      <c r="Y604" s="17">
        <v>0</v>
      </c>
      <c r="Z604" s="17">
        <v>0</v>
      </c>
      <c r="AA604" s="17">
        <v>0</v>
      </c>
      <c r="AB604" s="17">
        <v>0</v>
      </c>
      <c r="AC604" s="17">
        <v>0</v>
      </c>
      <c r="AD604" s="17">
        <v>0</v>
      </c>
      <c r="AE604" s="17"/>
      <c r="AF604" s="17">
        <v>0</v>
      </c>
      <c r="AG604" s="17">
        <v>0</v>
      </c>
      <c r="AH604" s="17">
        <v>0</v>
      </c>
      <c r="AI604" s="17"/>
      <c r="AJ604" s="17">
        <v>0</v>
      </c>
      <c r="AK604" s="17">
        <v>1.2762863976927699E-2</v>
      </c>
      <c r="AL604" s="17">
        <v>0</v>
      </c>
      <c r="AM604" s="17">
        <v>0</v>
      </c>
      <c r="AN604" s="17">
        <v>0</v>
      </c>
    </row>
    <row r="605" spans="2:40" x14ac:dyDescent="0.25">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c r="AA605" s="17"/>
      <c r="AB605" s="17"/>
      <c r="AC605" s="17"/>
      <c r="AD605" s="17"/>
      <c r="AE605" s="17"/>
      <c r="AF605" s="17"/>
      <c r="AG605" s="17"/>
      <c r="AH605" s="17"/>
      <c r="AI605" s="17"/>
      <c r="AJ605" s="17"/>
      <c r="AK605" s="17"/>
      <c r="AL605" s="17"/>
      <c r="AM605" s="17"/>
      <c r="AN605" s="17"/>
    </row>
    <row r="606" spans="2:40" x14ac:dyDescent="0.25">
      <c r="B606" s="6" t="s">
        <v>323</v>
      </c>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c r="AA606" s="17"/>
      <c r="AB606" s="17"/>
      <c r="AC606" s="17"/>
      <c r="AD606" s="17"/>
      <c r="AE606" s="17"/>
      <c r="AF606" s="17"/>
      <c r="AG606" s="17"/>
      <c r="AH606" s="17"/>
      <c r="AI606" s="17"/>
      <c r="AJ606" s="17"/>
      <c r="AK606" s="17"/>
      <c r="AL606" s="17"/>
      <c r="AM606" s="17"/>
      <c r="AN606" s="17"/>
    </row>
    <row r="607" spans="2:40" x14ac:dyDescent="0.25">
      <c r="B607" s="24" t="s">
        <v>322</v>
      </c>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c r="AA607" s="17"/>
      <c r="AB607" s="17"/>
      <c r="AC607" s="17"/>
      <c r="AD607" s="17"/>
      <c r="AE607" s="17"/>
      <c r="AF607" s="17"/>
      <c r="AG607" s="17"/>
      <c r="AH607" s="17"/>
      <c r="AI607" s="17"/>
      <c r="AJ607" s="17"/>
      <c r="AK607" s="17"/>
      <c r="AL607" s="17"/>
      <c r="AM607" s="17"/>
      <c r="AN607" s="17"/>
    </row>
    <row r="608" spans="2:40" x14ac:dyDescent="0.25">
      <c r="B608" t="s">
        <v>296</v>
      </c>
      <c r="C608" s="17">
        <v>1.7214748554470902E-2</v>
      </c>
      <c r="D608" s="17">
        <v>7.5325933760521701E-3</v>
      </c>
      <c r="E608" s="17">
        <v>3.0463897980449399E-2</v>
      </c>
      <c r="F608" s="17"/>
      <c r="G608" s="17">
        <v>2.55655182710256E-2</v>
      </c>
      <c r="H608" s="17">
        <v>2.05841814880269E-2</v>
      </c>
      <c r="I608" s="17">
        <v>2.1413461091646199E-2</v>
      </c>
      <c r="J608" s="17">
        <v>2.02576417891361E-2</v>
      </c>
      <c r="K608" s="17">
        <v>0</v>
      </c>
      <c r="L608" s="17">
        <v>0</v>
      </c>
      <c r="M608" s="17"/>
      <c r="N608" s="17">
        <v>5.6777948605479002E-2</v>
      </c>
      <c r="O608" s="17">
        <v>0</v>
      </c>
      <c r="P608" s="17">
        <v>0</v>
      </c>
      <c r="Q608" s="17">
        <v>1.5507844849096199E-2</v>
      </c>
      <c r="R608" s="17"/>
      <c r="S608" s="17">
        <v>2.4656315402317799E-2</v>
      </c>
      <c r="T608" s="17">
        <v>3.9760774521750197E-2</v>
      </c>
      <c r="U608" s="17">
        <v>0</v>
      </c>
      <c r="V608" s="17">
        <v>0</v>
      </c>
      <c r="W608" s="17">
        <v>6.6231449957520394E-2</v>
      </c>
      <c r="X608" s="17">
        <v>0</v>
      </c>
      <c r="Y608" s="17">
        <v>3.6000131453977603E-2</v>
      </c>
      <c r="Z608" s="17">
        <v>0</v>
      </c>
      <c r="AA608" s="17">
        <v>0</v>
      </c>
      <c r="AB608" s="17">
        <v>0</v>
      </c>
      <c r="AC608" s="17">
        <v>0</v>
      </c>
      <c r="AD608" s="17">
        <v>0</v>
      </c>
      <c r="AE608" s="17"/>
      <c r="AF608" s="17">
        <v>0</v>
      </c>
      <c r="AG608" s="17">
        <v>2.1143767981633501E-2</v>
      </c>
      <c r="AH608" s="17">
        <v>4.8470061530417399E-2</v>
      </c>
      <c r="AI608" s="17"/>
      <c r="AJ608" s="17">
        <v>3.5663274286838402E-2</v>
      </c>
      <c r="AK608" s="17">
        <v>0</v>
      </c>
      <c r="AL608" s="17">
        <v>0</v>
      </c>
      <c r="AM608" s="17">
        <v>0</v>
      </c>
      <c r="AN608" s="17">
        <v>0</v>
      </c>
    </row>
    <row r="609" spans="2:40" x14ac:dyDescent="0.25">
      <c r="B609" t="s">
        <v>297</v>
      </c>
      <c r="C609" s="17">
        <v>0.106746762656378</v>
      </c>
      <c r="D609" s="17">
        <v>8.9224220289410197E-2</v>
      </c>
      <c r="E609" s="17">
        <v>0.13293638149633499</v>
      </c>
      <c r="F609" s="17"/>
      <c r="G609" s="17">
        <v>9.4831783087179003E-2</v>
      </c>
      <c r="H609" s="17">
        <v>0.10384877045315399</v>
      </c>
      <c r="I609" s="17">
        <v>0.15251199522300099</v>
      </c>
      <c r="J609" s="17">
        <v>6.4596083437176405E-2</v>
      </c>
      <c r="K609" s="17">
        <v>0.26663185255342198</v>
      </c>
      <c r="L609" s="17">
        <v>0</v>
      </c>
      <c r="M609" s="17"/>
      <c r="N609" s="17">
        <v>0.110342839145915</v>
      </c>
      <c r="O609" s="17">
        <v>0.11538984220564399</v>
      </c>
      <c r="P609" s="17">
        <v>0.113428065189531</v>
      </c>
      <c r="Q609" s="17">
        <v>9.3328747241717497E-2</v>
      </c>
      <c r="R609" s="17"/>
      <c r="S609" s="17">
        <v>5.0622139973891499E-2</v>
      </c>
      <c r="T609" s="17">
        <v>4.5875992601236301E-2</v>
      </c>
      <c r="U609" s="17">
        <v>0.17705437301646501</v>
      </c>
      <c r="V609" s="17">
        <v>4.54089192735945E-2</v>
      </c>
      <c r="W609" s="17">
        <v>0</v>
      </c>
      <c r="X609" s="17">
        <v>0.280200844795856</v>
      </c>
      <c r="Y609" s="17">
        <v>0.160813691941328</v>
      </c>
      <c r="Z609" s="17">
        <v>8.6256064311445294E-2</v>
      </c>
      <c r="AA609" s="17">
        <v>0.13922930076624099</v>
      </c>
      <c r="AB609" s="17">
        <v>0.18134979943982901</v>
      </c>
      <c r="AC609" s="17">
        <v>8.2043333994664194E-2</v>
      </c>
      <c r="AD609" s="17">
        <v>0.17918130190958401</v>
      </c>
      <c r="AE609" s="17"/>
      <c r="AF609" s="17">
        <v>0.115382461786944</v>
      </c>
      <c r="AG609" s="17">
        <v>0.10296338636975701</v>
      </c>
      <c r="AH609" s="17">
        <v>9.4966647030123696E-2</v>
      </c>
      <c r="AI609" s="17"/>
      <c r="AJ609" s="17">
        <v>9.5948187575789698E-2</v>
      </c>
      <c r="AK609" s="17">
        <v>0.17688863389495099</v>
      </c>
      <c r="AL609" s="17">
        <v>7.5424842064015299E-2</v>
      </c>
      <c r="AM609" s="17">
        <v>0</v>
      </c>
      <c r="AN609" s="17">
        <v>0</v>
      </c>
    </row>
    <row r="610" spans="2:40" x14ac:dyDescent="0.25">
      <c r="B610" t="s">
        <v>298</v>
      </c>
      <c r="C610" s="17">
        <v>0.18624752138686099</v>
      </c>
      <c r="D610" s="17">
        <v>0.18030318882684301</v>
      </c>
      <c r="E610" s="17">
        <v>0.199521674118596</v>
      </c>
      <c r="F610" s="17"/>
      <c r="G610" s="17">
        <v>0.225247184728044</v>
      </c>
      <c r="H610" s="17">
        <v>0.16813470592829399</v>
      </c>
      <c r="I610" s="17">
        <v>0.134334996025085</v>
      </c>
      <c r="J610" s="17">
        <v>0.18625373391597699</v>
      </c>
      <c r="K610" s="17">
        <v>0.182607713908193</v>
      </c>
      <c r="L610" s="17">
        <v>0.25073859601756598</v>
      </c>
      <c r="M610" s="17"/>
      <c r="N610" s="17">
        <v>0.100427171004409</v>
      </c>
      <c r="O610" s="17">
        <v>0.25800400782882799</v>
      </c>
      <c r="P610" s="17">
        <v>0.21700640903226001</v>
      </c>
      <c r="Q610" s="17">
        <v>0.17413557280091299</v>
      </c>
      <c r="R610" s="17"/>
      <c r="S610" s="17">
        <v>0.24403211455289101</v>
      </c>
      <c r="T610" s="17">
        <v>0.29323770881731198</v>
      </c>
      <c r="U610" s="17">
        <v>5.48725850211376E-2</v>
      </c>
      <c r="V610" s="17">
        <v>0.250768974570241</v>
      </c>
      <c r="W610" s="17">
        <v>0.32637142208697001</v>
      </c>
      <c r="X610" s="17">
        <v>0.17705908277077301</v>
      </c>
      <c r="Y610" s="17">
        <v>8.3362521303629894E-2</v>
      </c>
      <c r="Z610" s="17">
        <v>0.293022356636645</v>
      </c>
      <c r="AA610" s="17">
        <v>0.171555827511568</v>
      </c>
      <c r="AB610" s="17">
        <v>0</v>
      </c>
      <c r="AC610" s="17">
        <v>0.16230805999586601</v>
      </c>
      <c r="AD610" s="17">
        <v>0</v>
      </c>
      <c r="AE610" s="17"/>
      <c r="AF610" s="17">
        <v>0.223497147894932</v>
      </c>
      <c r="AG610" s="17">
        <v>0.18306466795763099</v>
      </c>
      <c r="AH610" s="17">
        <v>9.4225526054428299E-2</v>
      </c>
      <c r="AI610" s="17"/>
      <c r="AJ610" s="17">
        <v>0.217770075697854</v>
      </c>
      <c r="AK610" s="17">
        <v>0.140699179806695</v>
      </c>
      <c r="AL610" s="17">
        <v>0.19300200696744499</v>
      </c>
      <c r="AM610" s="17">
        <v>0.37887597888410302</v>
      </c>
      <c r="AN610" s="17">
        <v>0.13518649048178999</v>
      </c>
    </row>
    <row r="611" spans="2:40" x14ac:dyDescent="0.25">
      <c r="B611" t="s">
        <v>299</v>
      </c>
      <c r="C611" s="17">
        <v>0.16536032809981799</v>
      </c>
      <c r="D611" s="17">
        <v>0.14386059706436199</v>
      </c>
      <c r="E611" s="17">
        <v>0.198500351024918</v>
      </c>
      <c r="F611" s="17"/>
      <c r="G611" s="17">
        <v>0.243140002771594</v>
      </c>
      <c r="H611" s="17">
        <v>0.21373032996896099</v>
      </c>
      <c r="I611" s="17">
        <v>0.170544432365101</v>
      </c>
      <c r="J611" s="17">
        <v>9.3831922652139702E-2</v>
      </c>
      <c r="K611" s="17">
        <v>9.6052863807175398E-2</v>
      </c>
      <c r="L611" s="17">
        <v>0.12337277765937101</v>
      </c>
      <c r="M611" s="17"/>
      <c r="N611" s="17">
        <v>0.15074399831000501</v>
      </c>
      <c r="O611" s="17">
        <v>0.23863874603225799</v>
      </c>
      <c r="P611" s="17">
        <v>0.19314676322683599</v>
      </c>
      <c r="Q611" s="17">
        <v>8.8239904113581902E-2</v>
      </c>
      <c r="R611" s="17"/>
      <c r="S611" s="17">
        <v>0.16201745563206099</v>
      </c>
      <c r="T611" s="17">
        <v>0.18952553693882099</v>
      </c>
      <c r="U611" s="17">
        <v>0.27245513518742898</v>
      </c>
      <c r="V611" s="17">
        <v>0.17241874945247099</v>
      </c>
      <c r="W611" s="17">
        <v>0.20828397948157701</v>
      </c>
      <c r="X611" s="17">
        <v>0.14644330148443799</v>
      </c>
      <c r="Y611" s="17">
        <v>7.7055815072389094E-2</v>
      </c>
      <c r="Z611" s="17">
        <v>0.31015189827249401</v>
      </c>
      <c r="AA611" s="17">
        <v>0.15292915680855201</v>
      </c>
      <c r="AB611" s="17">
        <v>7.7912514986329603E-2</v>
      </c>
      <c r="AC611" s="17">
        <v>9.7400357114145797E-2</v>
      </c>
      <c r="AD611" s="17">
        <v>0.12616497015502101</v>
      </c>
      <c r="AE611" s="17"/>
      <c r="AF611" s="17">
        <v>0.18444064353110101</v>
      </c>
      <c r="AG611" s="17">
        <v>0.13803728053627001</v>
      </c>
      <c r="AH611" s="17">
        <v>0.103157639945479</v>
      </c>
      <c r="AI611" s="17"/>
      <c r="AJ611" s="17">
        <v>0.163255041404573</v>
      </c>
      <c r="AK611" s="17">
        <v>0.17362216908710201</v>
      </c>
      <c r="AL611" s="17">
        <v>0.122002259220403</v>
      </c>
      <c r="AM611" s="17">
        <v>0.30639504091561898</v>
      </c>
      <c r="AN611" s="17">
        <v>0.27147206037094201</v>
      </c>
    </row>
    <row r="612" spans="2:40" x14ac:dyDescent="0.25">
      <c r="B612" t="s">
        <v>300</v>
      </c>
      <c r="C612" s="17">
        <v>0.16546057947637799</v>
      </c>
      <c r="D612" s="17">
        <v>0.202011008773642</v>
      </c>
      <c r="E612" s="17">
        <v>0.112186879170332</v>
      </c>
      <c r="F612" s="17"/>
      <c r="G612" s="17">
        <v>0.19249098595761199</v>
      </c>
      <c r="H612" s="17">
        <v>0.17565224535811699</v>
      </c>
      <c r="I612" s="17">
        <v>0.13245805350378101</v>
      </c>
      <c r="J612" s="17">
        <v>0.154973396738912</v>
      </c>
      <c r="K612" s="17">
        <v>0.137966643301181</v>
      </c>
      <c r="L612" s="17">
        <v>0.20156949002786401</v>
      </c>
      <c r="M612" s="17"/>
      <c r="N612" s="17">
        <v>0.210020316867253</v>
      </c>
      <c r="O612" s="17">
        <v>0.100038875453673</v>
      </c>
      <c r="P612" s="17">
        <v>0.172388577545356</v>
      </c>
      <c r="Q612" s="17">
        <v>0.174924807222058</v>
      </c>
      <c r="R612" s="17"/>
      <c r="S612" s="17">
        <v>0.24147518871571999</v>
      </c>
      <c r="T612" s="17">
        <v>0.17336792388785899</v>
      </c>
      <c r="U612" s="17">
        <v>0.11180144062075</v>
      </c>
      <c r="V612" s="17">
        <v>0.13986705411612799</v>
      </c>
      <c r="W612" s="17">
        <v>6.18334938866597E-2</v>
      </c>
      <c r="X612" s="17">
        <v>6.4354788416005906E-2</v>
      </c>
      <c r="Y612" s="17">
        <v>0.218463981147928</v>
      </c>
      <c r="Z612" s="17">
        <v>0.15050515536558301</v>
      </c>
      <c r="AA612" s="17">
        <v>0.122623349118231</v>
      </c>
      <c r="AB612" s="17">
        <v>0.193047911661785</v>
      </c>
      <c r="AC612" s="17">
        <v>0.36488326476845001</v>
      </c>
      <c r="AD612" s="17">
        <v>0</v>
      </c>
      <c r="AE612" s="17"/>
      <c r="AF612" s="17">
        <v>0.14532792504849901</v>
      </c>
      <c r="AG612" s="17">
        <v>0.174169014009846</v>
      </c>
      <c r="AH612" s="17">
        <v>9.9503125926777194E-2</v>
      </c>
      <c r="AI612" s="17"/>
      <c r="AJ612" s="17">
        <v>0.114448562061005</v>
      </c>
      <c r="AK612" s="17">
        <v>0.17996951956014401</v>
      </c>
      <c r="AL612" s="17">
        <v>7.5741293247960501E-2</v>
      </c>
      <c r="AM612" s="17">
        <v>0.31472898020027801</v>
      </c>
      <c r="AN612" s="17">
        <v>5.7733646246617802E-2</v>
      </c>
    </row>
    <row r="613" spans="2:40" x14ac:dyDescent="0.25">
      <c r="B613" t="s">
        <v>301</v>
      </c>
      <c r="C613" s="17">
        <v>0.100369491862767</v>
      </c>
      <c r="D613" s="17">
        <v>7.8682159932046705E-2</v>
      </c>
      <c r="E613" s="17">
        <v>0.112597757126535</v>
      </c>
      <c r="F613" s="17"/>
      <c r="G613" s="17">
        <v>6.8363931200126404E-2</v>
      </c>
      <c r="H613" s="17">
        <v>0.12837512941711399</v>
      </c>
      <c r="I613" s="17">
        <v>0.10399688264491</v>
      </c>
      <c r="J613" s="17">
        <v>0.118110102610407</v>
      </c>
      <c r="K613" s="17">
        <v>6.6472238940928699E-2</v>
      </c>
      <c r="L613" s="17">
        <v>9.14305277162685E-2</v>
      </c>
      <c r="M613" s="17"/>
      <c r="N613" s="17">
        <v>0.15152693126095301</v>
      </c>
      <c r="O613" s="17">
        <v>9.7119717067981601E-2</v>
      </c>
      <c r="P613" s="17">
        <v>5.6937756613698397E-2</v>
      </c>
      <c r="Q613" s="17">
        <v>0.104445632253996</v>
      </c>
      <c r="R613" s="17"/>
      <c r="S613" s="17">
        <v>6.95479201390026E-2</v>
      </c>
      <c r="T613" s="17">
        <v>4.2114163069348599E-2</v>
      </c>
      <c r="U613" s="17">
        <v>0.10434150060758</v>
      </c>
      <c r="V613" s="17">
        <v>8.0151205362054195E-2</v>
      </c>
      <c r="W613" s="17">
        <v>6.5122031991184395E-2</v>
      </c>
      <c r="X613" s="17">
        <v>7.0648497402298394E-2</v>
      </c>
      <c r="Y613" s="17">
        <v>0.119665255195483</v>
      </c>
      <c r="Z613" s="17">
        <v>7.7731839451225304E-2</v>
      </c>
      <c r="AA613" s="17">
        <v>0.160280458241635</v>
      </c>
      <c r="AB613" s="17">
        <v>0.25609288455233398</v>
      </c>
      <c r="AC613" s="17">
        <v>0</v>
      </c>
      <c r="AD613" s="17">
        <v>0.26903164697249699</v>
      </c>
      <c r="AE613" s="17"/>
      <c r="AF613" s="17">
        <v>4.2798596684362797E-2</v>
      </c>
      <c r="AG613" s="17">
        <v>0.151483062808075</v>
      </c>
      <c r="AH613" s="17">
        <v>0.154225992969062</v>
      </c>
      <c r="AI613" s="17"/>
      <c r="AJ613" s="17">
        <v>8.9601657913359695E-2</v>
      </c>
      <c r="AK613" s="17">
        <v>0.125386412289236</v>
      </c>
      <c r="AL613" s="17">
        <v>8.1261096985221395E-2</v>
      </c>
      <c r="AM613" s="17">
        <v>0</v>
      </c>
      <c r="AN613" s="17">
        <v>0.140392801647785</v>
      </c>
    </row>
    <row r="614" spans="2:40" x14ac:dyDescent="0.25">
      <c r="B614" t="s">
        <v>302</v>
      </c>
      <c r="C614" s="17">
        <v>5.7034931350465001E-2</v>
      </c>
      <c r="D614" s="17">
        <v>7.1597646173141294E-2</v>
      </c>
      <c r="E614" s="17">
        <v>3.9533403872026598E-2</v>
      </c>
      <c r="F614" s="17"/>
      <c r="G614" s="17">
        <v>5.6625558952131998E-2</v>
      </c>
      <c r="H614" s="17">
        <v>4.1908553428373997E-2</v>
      </c>
      <c r="I614" s="17">
        <v>6.0621643420198303E-2</v>
      </c>
      <c r="J614" s="17">
        <v>9.3311346434997999E-2</v>
      </c>
      <c r="K614" s="17">
        <v>0</v>
      </c>
      <c r="L614" s="17">
        <v>6.1905938097795703E-2</v>
      </c>
      <c r="M614" s="17"/>
      <c r="N614" s="17">
        <v>5.7647141033575197E-2</v>
      </c>
      <c r="O614" s="17">
        <v>3.58003422804977E-2</v>
      </c>
      <c r="P614" s="17">
        <v>8.6554729191168994E-2</v>
      </c>
      <c r="Q614" s="17">
        <v>4.62202649067096E-2</v>
      </c>
      <c r="R614" s="17"/>
      <c r="S614" s="17">
        <v>4.9312988362496001E-2</v>
      </c>
      <c r="T614" s="17">
        <v>3.2854511449439697E-2</v>
      </c>
      <c r="U614" s="17">
        <v>6.8820395646166904E-2</v>
      </c>
      <c r="V614" s="17">
        <v>0.119388265396091</v>
      </c>
      <c r="W614" s="17">
        <v>6.0748846596901003E-2</v>
      </c>
      <c r="X614" s="17">
        <v>0</v>
      </c>
      <c r="Y614" s="17">
        <v>3.82411711950537E-2</v>
      </c>
      <c r="Z614" s="17">
        <v>8.2332685962608204E-2</v>
      </c>
      <c r="AA614" s="17">
        <v>0.106421698445877</v>
      </c>
      <c r="AB614" s="17">
        <v>0</v>
      </c>
      <c r="AC614" s="17">
        <v>0.112297708316699</v>
      </c>
      <c r="AD614" s="17">
        <v>0</v>
      </c>
      <c r="AE614" s="17"/>
      <c r="AF614" s="17">
        <v>7.9356361109110998E-2</v>
      </c>
      <c r="AG614" s="17">
        <v>4.67292932693315E-2</v>
      </c>
      <c r="AH614" s="17">
        <v>4.9534316300783497E-2</v>
      </c>
      <c r="AI614" s="17"/>
      <c r="AJ614" s="17">
        <v>4.5432705682223601E-2</v>
      </c>
      <c r="AK614" s="17">
        <v>6.3008415874038395E-2</v>
      </c>
      <c r="AL614" s="17">
        <v>0.30426029729041199</v>
      </c>
      <c r="AM614" s="17">
        <v>0</v>
      </c>
      <c r="AN614" s="17">
        <v>0</v>
      </c>
    </row>
    <row r="615" spans="2:40" x14ac:dyDescent="0.25">
      <c r="B615" t="s">
        <v>303</v>
      </c>
      <c r="C615" s="17">
        <v>9.3934920042757206E-2</v>
      </c>
      <c r="D615" s="17">
        <v>0.12084508529464801</v>
      </c>
      <c r="E615" s="17">
        <v>6.1258923890479801E-2</v>
      </c>
      <c r="F615" s="17"/>
      <c r="G615" s="17">
        <v>4.8924941038748601E-2</v>
      </c>
      <c r="H615" s="17">
        <v>0.12711869451594099</v>
      </c>
      <c r="I615" s="17">
        <v>0.112724540044291</v>
      </c>
      <c r="J615" s="17">
        <v>0.100479796245525</v>
      </c>
      <c r="K615" s="17">
        <v>3.8922866253237702E-2</v>
      </c>
      <c r="L615" s="17">
        <v>0.102168468587679</v>
      </c>
      <c r="M615" s="17"/>
      <c r="N615" s="17">
        <v>9.0784066274836595E-2</v>
      </c>
      <c r="O615" s="17">
        <v>1.7766695196181001E-2</v>
      </c>
      <c r="P615" s="17">
        <v>8.8096071178139099E-2</v>
      </c>
      <c r="Q615" s="17">
        <v>0.15716650998443801</v>
      </c>
      <c r="R615" s="17"/>
      <c r="S615" s="17">
        <v>9.0646722266211094E-2</v>
      </c>
      <c r="T615" s="17">
        <v>7.6039678494155896E-2</v>
      </c>
      <c r="U615" s="17">
        <v>5.5714269137605403E-2</v>
      </c>
      <c r="V615" s="17">
        <v>9.8518751597800602E-2</v>
      </c>
      <c r="W615" s="17">
        <v>0.13756372905021699</v>
      </c>
      <c r="X615" s="17">
        <v>7.6688944762725406E-2</v>
      </c>
      <c r="Y615" s="17">
        <v>0.17931920485379199</v>
      </c>
      <c r="Z615" s="17">
        <v>0</v>
      </c>
      <c r="AA615" s="17">
        <v>0</v>
      </c>
      <c r="AB615" s="17">
        <v>0.20146902206712999</v>
      </c>
      <c r="AC615" s="17">
        <v>0.18106727581017501</v>
      </c>
      <c r="AD615" s="17">
        <v>0</v>
      </c>
      <c r="AE615" s="17"/>
      <c r="AF615" s="17">
        <v>0.12822829533379199</v>
      </c>
      <c r="AG615" s="17">
        <v>5.3165655347717999E-2</v>
      </c>
      <c r="AH615" s="17">
        <v>0.15864656383044701</v>
      </c>
      <c r="AI615" s="17"/>
      <c r="AJ615" s="17">
        <v>0.13092989587631201</v>
      </c>
      <c r="AK615" s="17">
        <v>7.7560509477619805E-2</v>
      </c>
      <c r="AL615" s="17">
        <v>0</v>
      </c>
      <c r="AM615" s="17">
        <v>0</v>
      </c>
      <c r="AN615" s="17">
        <v>7.0011806022695897E-2</v>
      </c>
    </row>
    <row r="616" spans="2:40" x14ac:dyDescent="0.25">
      <c r="B616" t="s">
        <v>64</v>
      </c>
      <c r="C616" s="17">
        <v>0.10763071657010399</v>
      </c>
      <c r="D616" s="17">
        <v>0.105943500269855</v>
      </c>
      <c r="E616" s="17">
        <v>0.11300073132032901</v>
      </c>
      <c r="F616" s="17"/>
      <c r="G616" s="17">
        <v>4.4810093993538601E-2</v>
      </c>
      <c r="H616" s="17">
        <v>2.0647389442017799E-2</v>
      </c>
      <c r="I616" s="17">
        <v>0.111393995681987</v>
      </c>
      <c r="J616" s="17">
        <v>0.168185976175729</v>
      </c>
      <c r="K616" s="17">
        <v>0.21134582123586301</v>
      </c>
      <c r="L616" s="17">
        <v>0.168814201893456</v>
      </c>
      <c r="M616" s="17"/>
      <c r="N616" s="17">
        <v>7.1729587497575395E-2</v>
      </c>
      <c r="O616" s="17">
        <v>0.137241773934938</v>
      </c>
      <c r="P616" s="17">
        <v>7.2441628023010504E-2</v>
      </c>
      <c r="Q616" s="17">
        <v>0.14603071662748901</v>
      </c>
      <c r="R616" s="17"/>
      <c r="S616" s="17">
        <v>6.7689154955408004E-2</v>
      </c>
      <c r="T616" s="17">
        <v>0.107223710220077</v>
      </c>
      <c r="U616" s="17">
        <v>0.15494030076286699</v>
      </c>
      <c r="V616" s="17">
        <v>9.3478080231619104E-2</v>
      </c>
      <c r="W616" s="17">
        <v>7.3845046948970705E-2</v>
      </c>
      <c r="X616" s="17">
        <v>0.184604540367902</v>
      </c>
      <c r="Y616" s="17">
        <v>8.7078227836417499E-2</v>
      </c>
      <c r="Z616" s="17">
        <v>0</v>
      </c>
      <c r="AA616" s="17">
        <v>0.14696020910789701</v>
      </c>
      <c r="AB616" s="17">
        <v>9.0127867292592201E-2</v>
      </c>
      <c r="AC616" s="17">
        <v>0</v>
      </c>
      <c r="AD616" s="17">
        <v>0.425622080962898</v>
      </c>
      <c r="AE616" s="17"/>
      <c r="AF616" s="17">
        <v>8.0968568611257799E-2</v>
      </c>
      <c r="AG616" s="17">
        <v>0.129243871719738</v>
      </c>
      <c r="AH616" s="17">
        <v>0.19727012641248201</v>
      </c>
      <c r="AI616" s="17"/>
      <c r="AJ616" s="17">
        <v>0.106950599502045</v>
      </c>
      <c r="AK616" s="17">
        <v>6.2865160010214402E-2</v>
      </c>
      <c r="AL616" s="17">
        <v>0.148308204224542</v>
      </c>
      <c r="AM616" s="17">
        <v>0</v>
      </c>
      <c r="AN616" s="17">
        <v>0.32520319523016999</v>
      </c>
    </row>
    <row r="617" spans="2:40" x14ac:dyDescent="0.25">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c r="AA617" s="17"/>
      <c r="AB617" s="17"/>
      <c r="AC617" s="17"/>
      <c r="AD617" s="17"/>
      <c r="AE617" s="17"/>
      <c r="AF617" s="17"/>
      <c r="AG617" s="17"/>
      <c r="AH617" s="17"/>
      <c r="AI617" s="17"/>
      <c r="AJ617" s="17"/>
      <c r="AK617" s="17"/>
      <c r="AL617" s="17"/>
      <c r="AM617" s="17"/>
      <c r="AN617" s="17"/>
    </row>
    <row r="618" spans="2:40" x14ac:dyDescent="0.25">
      <c r="B618" s="6" t="s">
        <v>308</v>
      </c>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c r="AA618" s="17"/>
      <c r="AB618" s="17"/>
      <c r="AC618" s="17"/>
      <c r="AD618" s="17"/>
      <c r="AE618" s="17"/>
      <c r="AF618" s="17"/>
      <c r="AG618" s="17"/>
      <c r="AH618" s="17"/>
      <c r="AI618" s="17"/>
      <c r="AJ618" s="17"/>
      <c r="AK618" s="17"/>
      <c r="AL618" s="17"/>
      <c r="AM618" s="17"/>
      <c r="AN618" s="17"/>
    </row>
    <row r="619" spans="2:40" x14ac:dyDescent="0.25">
      <c r="B619" s="24" t="s">
        <v>322</v>
      </c>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c r="AA619" s="17"/>
      <c r="AB619" s="17"/>
      <c r="AC619" s="17"/>
      <c r="AD619" s="17"/>
      <c r="AE619" s="17"/>
      <c r="AF619" s="17"/>
      <c r="AG619" s="17"/>
      <c r="AH619" s="17"/>
      <c r="AI619" s="17"/>
      <c r="AJ619" s="17"/>
      <c r="AK619" s="17"/>
      <c r="AL619" s="17"/>
      <c r="AM619" s="17"/>
      <c r="AN619" s="17"/>
    </row>
    <row r="620" spans="2:40" x14ac:dyDescent="0.25">
      <c r="B620" t="s">
        <v>305</v>
      </c>
      <c r="C620" s="17">
        <v>0.34060605152571699</v>
      </c>
      <c r="D620" s="17">
        <v>0.33860119460599902</v>
      </c>
      <c r="E620" s="17">
        <v>0.33395316560802002</v>
      </c>
      <c r="F620" s="17"/>
      <c r="G620" s="17">
        <v>0.40226330877497202</v>
      </c>
      <c r="H620" s="17">
        <v>0.25235079765971502</v>
      </c>
      <c r="I620" s="17">
        <v>0.45739817642504199</v>
      </c>
      <c r="J620" s="17">
        <v>0.280779969631337</v>
      </c>
      <c r="K620" s="17">
        <v>0.51916302998083796</v>
      </c>
      <c r="L620" s="17">
        <v>0.160967657399055</v>
      </c>
      <c r="M620" s="17"/>
      <c r="N620" s="17">
        <v>0.373164317953744</v>
      </c>
      <c r="O620" s="17">
        <v>0.307227147558578</v>
      </c>
      <c r="P620" s="17">
        <v>0.332626013527135</v>
      </c>
      <c r="Q620" s="17">
        <v>0.35169782732425597</v>
      </c>
      <c r="R620" s="17"/>
      <c r="S620" s="17">
        <v>0.28500241943443799</v>
      </c>
      <c r="T620" s="17">
        <v>0.28605908312595402</v>
      </c>
      <c r="U620" s="17">
        <v>0.49345454307291298</v>
      </c>
      <c r="V620" s="17">
        <v>0.29269402862529298</v>
      </c>
      <c r="W620" s="17">
        <v>0.52414471739272395</v>
      </c>
      <c r="X620" s="17">
        <v>0.42088926526729697</v>
      </c>
      <c r="Y620" s="17">
        <v>0.29362700643685502</v>
      </c>
      <c r="Z620" s="17">
        <v>0.16006452541383401</v>
      </c>
      <c r="AA620" s="17">
        <v>0.43381945154748403</v>
      </c>
      <c r="AB620" s="17">
        <v>0.57368064616005698</v>
      </c>
      <c r="AC620" s="17">
        <v>0.16044866763011101</v>
      </c>
      <c r="AD620" s="17">
        <v>0.142866676817476</v>
      </c>
      <c r="AE620" s="17"/>
      <c r="AF620" s="17">
        <v>0.29080282275117397</v>
      </c>
      <c r="AG620" s="17">
        <v>0.38404682748223901</v>
      </c>
      <c r="AH620" s="17">
        <v>0.200543840781754</v>
      </c>
      <c r="AI620" s="17"/>
      <c r="AJ620" s="17">
        <v>0.33174272255995502</v>
      </c>
      <c r="AK620" s="17">
        <v>0.32256309124604099</v>
      </c>
      <c r="AL620" s="17">
        <v>0.44085799136385601</v>
      </c>
      <c r="AM620" s="17">
        <v>0.31472898020027801</v>
      </c>
      <c r="AN620" s="17">
        <v>0.351577194404745</v>
      </c>
    </row>
    <row r="621" spans="2:40" x14ac:dyDescent="0.25">
      <c r="B621" t="s">
        <v>306</v>
      </c>
      <c r="C621" s="17">
        <v>0.38153064747931598</v>
      </c>
      <c r="D621" s="17">
        <v>0.40510026630252599</v>
      </c>
      <c r="E621" s="17">
        <v>0.361666376722518</v>
      </c>
      <c r="F621" s="17"/>
      <c r="G621" s="17">
        <v>0.267531004770518</v>
      </c>
      <c r="H621" s="17">
        <v>0.486772796567851</v>
      </c>
      <c r="I621" s="17">
        <v>0.36828809259488499</v>
      </c>
      <c r="J621" s="17">
        <v>0.31812070483155902</v>
      </c>
      <c r="K621" s="17">
        <v>0.30418202458576399</v>
      </c>
      <c r="L621" s="17">
        <v>0.54998293788049202</v>
      </c>
      <c r="M621" s="17"/>
      <c r="N621" s="17">
        <v>0.387637322244343</v>
      </c>
      <c r="O621" s="17">
        <v>0.51344683122335399</v>
      </c>
      <c r="P621" s="17">
        <v>0.24424313258752001</v>
      </c>
      <c r="Q621" s="17">
        <v>0.39680880415502401</v>
      </c>
      <c r="R621" s="17"/>
      <c r="S621" s="17">
        <v>0.45455390601940199</v>
      </c>
      <c r="T621" s="17">
        <v>0.51798768134997797</v>
      </c>
      <c r="U621" s="17">
        <v>0.23291475807944401</v>
      </c>
      <c r="V621" s="17">
        <v>0.41953989144037102</v>
      </c>
      <c r="W621" s="17">
        <v>0.265216766825904</v>
      </c>
      <c r="X621" s="17">
        <v>0.45954767071199698</v>
      </c>
      <c r="Y621" s="17">
        <v>0.378331490982173</v>
      </c>
      <c r="Z621" s="17">
        <v>0.289648994392459</v>
      </c>
      <c r="AA621" s="17">
        <v>0.29238914132726401</v>
      </c>
      <c r="AB621" s="17">
        <v>0.27479159391164099</v>
      </c>
      <c r="AC621" s="17">
        <v>0.44523729174870402</v>
      </c>
      <c r="AD621" s="17">
        <v>0.36469689403038802</v>
      </c>
      <c r="AE621" s="17"/>
      <c r="AF621" s="17">
        <v>0.45359115976557901</v>
      </c>
      <c r="AG621" s="17">
        <v>0.33303559144622802</v>
      </c>
      <c r="AH621" s="17">
        <v>0.35876553155887803</v>
      </c>
      <c r="AI621" s="17"/>
      <c r="AJ621" s="17">
        <v>0.39971684026614901</v>
      </c>
      <c r="AK621" s="17">
        <v>0.39789950072411201</v>
      </c>
      <c r="AL621" s="17">
        <v>0.25199075628786299</v>
      </c>
      <c r="AM621" s="17">
        <v>0.68527101979972205</v>
      </c>
      <c r="AN621" s="17">
        <v>7.0011806022695897E-2</v>
      </c>
    </row>
    <row r="622" spans="2:40" x14ac:dyDescent="0.25">
      <c r="B622" t="s">
        <v>307</v>
      </c>
      <c r="C622" s="17">
        <v>0.198423232637742</v>
      </c>
      <c r="D622" s="17">
        <v>0.17720737803216299</v>
      </c>
      <c r="E622" s="17">
        <v>0.22215689240554401</v>
      </c>
      <c r="F622" s="17"/>
      <c r="G622" s="17">
        <v>0.22624319171927901</v>
      </c>
      <c r="H622" s="17">
        <v>0.19608524925322701</v>
      </c>
      <c r="I622" s="17">
        <v>8.8521431698389705E-2</v>
      </c>
      <c r="J622" s="17">
        <v>0.28412095528012898</v>
      </c>
      <c r="K622" s="17">
        <v>0.13348311930892701</v>
      </c>
      <c r="L622" s="17">
        <v>0.26376179520294601</v>
      </c>
      <c r="M622" s="17"/>
      <c r="N622" s="17">
        <v>0.18516696579893299</v>
      </c>
      <c r="O622" s="17">
        <v>0.12167408132839901</v>
      </c>
      <c r="P622" s="17">
        <v>0.345165084549867</v>
      </c>
      <c r="Q622" s="17">
        <v>0.13513813174130099</v>
      </c>
      <c r="R622" s="17"/>
      <c r="S622" s="17">
        <v>0.211683734201596</v>
      </c>
      <c r="T622" s="17">
        <v>0.16664085407564999</v>
      </c>
      <c r="U622" s="17">
        <v>0.16376110269093799</v>
      </c>
      <c r="V622" s="17">
        <v>0.18266302796269501</v>
      </c>
      <c r="W622" s="17">
        <v>0.13679346883240101</v>
      </c>
      <c r="X622" s="17">
        <v>0.119563064020706</v>
      </c>
      <c r="Y622" s="17">
        <v>0.17035562944986599</v>
      </c>
      <c r="Z622" s="17">
        <v>0.31068083655876</v>
      </c>
      <c r="AA622" s="17">
        <v>0.27379140712525202</v>
      </c>
      <c r="AB622" s="17">
        <v>0.151527759928302</v>
      </c>
      <c r="AC622" s="17">
        <v>0.28201633230448597</v>
      </c>
      <c r="AD622" s="17">
        <v>0.30534627206460502</v>
      </c>
      <c r="AE622" s="17"/>
      <c r="AF622" s="17">
        <v>0.16821767140925201</v>
      </c>
      <c r="AG622" s="17">
        <v>0.222808159358896</v>
      </c>
      <c r="AH622" s="17">
        <v>0.332570076074378</v>
      </c>
      <c r="AI622" s="17"/>
      <c r="AJ622" s="17">
        <v>0.257209274165555</v>
      </c>
      <c r="AK622" s="17">
        <v>0.21152343851657401</v>
      </c>
      <c r="AL622" s="17">
        <v>0.156685939049237</v>
      </c>
      <c r="AM622" s="17">
        <v>0</v>
      </c>
      <c r="AN622" s="17">
        <v>0.17991557571928099</v>
      </c>
    </row>
    <row r="623" spans="2:40" x14ac:dyDescent="0.25">
      <c r="B623" t="s">
        <v>64</v>
      </c>
      <c r="C623" s="17">
        <v>7.9440068357224405E-2</v>
      </c>
      <c r="D623" s="17">
        <v>7.9091161059312798E-2</v>
      </c>
      <c r="E623" s="17">
        <v>8.2223565263918594E-2</v>
      </c>
      <c r="F623" s="17"/>
      <c r="G623" s="17">
        <v>0.103962494735231</v>
      </c>
      <c r="H623" s="17">
        <v>6.4791156519207194E-2</v>
      </c>
      <c r="I623" s="17">
        <v>8.5792299281682805E-2</v>
      </c>
      <c r="J623" s="17">
        <v>0.116978370256975</v>
      </c>
      <c r="K623" s="17">
        <v>4.3171826124470597E-2</v>
      </c>
      <c r="L623" s="17">
        <v>2.5287609517507099E-2</v>
      </c>
      <c r="M623" s="17"/>
      <c r="N623" s="17">
        <v>5.4031394002980501E-2</v>
      </c>
      <c r="O623" s="17">
        <v>5.76519398896694E-2</v>
      </c>
      <c r="P623" s="17">
        <v>7.7965769335477206E-2</v>
      </c>
      <c r="Q623" s="17">
        <v>0.116355236779419</v>
      </c>
      <c r="R623" s="17"/>
      <c r="S623" s="17">
        <v>4.8759940344564198E-2</v>
      </c>
      <c r="T623" s="17">
        <v>2.93123814484182E-2</v>
      </c>
      <c r="U623" s="17">
        <v>0.109869596156705</v>
      </c>
      <c r="V623" s="17">
        <v>0.10510305197163999</v>
      </c>
      <c r="W623" s="17">
        <v>7.3845046948970705E-2</v>
      </c>
      <c r="X623" s="17">
        <v>0</v>
      </c>
      <c r="Y623" s="17">
        <v>0.15768587313110599</v>
      </c>
      <c r="Z623" s="17">
        <v>0.23960564363494799</v>
      </c>
      <c r="AA623" s="17">
        <v>0</v>
      </c>
      <c r="AB623" s="17">
        <v>0</v>
      </c>
      <c r="AC623" s="17">
        <v>0.112297708316699</v>
      </c>
      <c r="AD623" s="17">
        <v>0.18709015708753099</v>
      </c>
      <c r="AE623" s="17"/>
      <c r="AF623" s="17">
        <v>8.7388346073994899E-2</v>
      </c>
      <c r="AG623" s="17">
        <v>6.0109421712637098E-2</v>
      </c>
      <c r="AH623" s="17">
        <v>0.108120551584989</v>
      </c>
      <c r="AI623" s="17"/>
      <c r="AJ623" s="17">
        <v>1.1331163008341E-2</v>
      </c>
      <c r="AK623" s="17">
        <v>6.8013969513273098E-2</v>
      </c>
      <c r="AL623" s="17">
        <v>0.150465313299045</v>
      </c>
      <c r="AM623" s="17">
        <v>0</v>
      </c>
      <c r="AN623" s="17">
        <v>0.39849542385327902</v>
      </c>
    </row>
    <row r="624" spans="2:40" x14ac:dyDescent="0.25">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c r="AA624" s="17"/>
      <c r="AB624" s="17"/>
      <c r="AC624" s="17"/>
      <c r="AD624" s="17"/>
      <c r="AE624" s="17"/>
      <c r="AF624" s="17"/>
      <c r="AG624" s="17"/>
      <c r="AH624" s="17"/>
      <c r="AI624" s="17"/>
      <c r="AJ624" s="17"/>
      <c r="AK624" s="17"/>
      <c r="AL624" s="17"/>
      <c r="AM624" s="17"/>
      <c r="AN624" s="17"/>
    </row>
    <row r="625" spans="2:40" x14ac:dyDescent="0.25">
      <c r="B625" s="6" t="s">
        <v>324</v>
      </c>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c r="AA625" s="17"/>
      <c r="AB625" s="17"/>
      <c r="AC625" s="17"/>
      <c r="AD625" s="17"/>
      <c r="AE625" s="17"/>
      <c r="AF625" s="17"/>
      <c r="AG625" s="17"/>
      <c r="AH625" s="17"/>
      <c r="AI625" s="17"/>
      <c r="AJ625" s="17"/>
      <c r="AK625" s="17"/>
      <c r="AL625" s="17"/>
      <c r="AM625" s="17"/>
      <c r="AN625" s="17"/>
    </row>
    <row r="626" spans="2:40" x14ac:dyDescent="0.25">
      <c r="B626" s="24" t="s">
        <v>325</v>
      </c>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c r="AA626" s="17"/>
      <c r="AB626" s="17"/>
      <c r="AC626" s="17"/>
      <c r="AD626" s="17"/>
      <c r="AE626" s="17"/>
      <c r="AF626" s="17"/>
      <c r="AG626" s="17"/>
      <c r="AH626" s="17"/>
      <c r="AI626" s="17"/>
      <c r="AJ626" s="17"/>
      <c r="AK626" s="17"/>
      <c r="AL626" s="17"/>
      <c r="AM626" s="17"/>
      <c r="AN626" s="17"/>
    </row>
    <row r="627" spans="2:40" x14ac:dyDescent="0.25">
      <c r="B627" t="s">
        <v>293</v>
      </c>
      <c r="C627" s="17">
        <v>0.469084034241182</v>
      </c>
      <c r="D627" s="17">
        <v>0.46042931372227303</v>
      </c>
      <c r="E627" s="17">
        <v>0.47946605401934</v>
      </c>
      <c r="F627" s="17"/>
      <c r="G627" s="17">
        <v>0.32318812564641503</v>
      </c>
      <c r="H627" s="17">
        <v>0.47648069576872198</v>
      </c>
      <c r="I627" s="17">
        <v>0.69644411518355698</v>
      </c>
      <c r="J627" s="17">
        <v>0</v>
      </c>
      <c r="K627" s="17">
        <v>0.54507640468850804</v>
      </c>
      <c r="L627" s="17">
        <v>0</v>
      </c>
      <c r="M627" s="17"/>
      <c r="N627" s="17">
        <v>0.638518553372734</v>
      </c>
      <c r="O627" s="17">
        <v>0.47725780251067801</v>
      </c>
      <c r="P627" s="17">
        <v>0.42675654461296397</v>
      </c>
      <c r="Q627" s="17">
        <v>0.151422100029135</v>
      </c>
      <c r="R627" s="17"/>
      <c r="S627" s="17">
        <v>0.39996695077016298</v>
      </c>
      <c r="T627" s="17">
        <v>1</v>
      </c>
      <c r="U627" s="17">
        <v>0</v>
      </c>
      <c r="V627" s="17">
        <v>0.47493962953908297</v>
      </c>
      <c r="W627" s="17">
        <v>0</v>
      </c>
      <c r="X627" s="17">
        <v>0.329834019537249</v>
      </c>
      <c r="Y627" s="17">
        <v>0</v>
      </c>
      <c r="Z627" s="17">
        <v>0.66937600426925603</v>
      </c>
      <c r="AA627" s="17">
        <v>0.60268730155720696</v>
      </c>
      <c r="AB627" s="17">
        <v>0.74116740865909503</v>
      </c>
      <c r="AC627" s="17">
        <v>0.72881595086797202</v>
      </c>
      <c r="AD627" s="17">
        <v>1</v>
      </c>
      <c r="AE627" s="17"/>
      <c r="AF627" s="17">
        <v>0.337400868105314</v>
      </c>
      <c r="AG627" s="17">
        <v>0.50725689159353804</v>
      </c>
      <c r="AH627" s="17">
        <v>0.62799873029196096</v>
      </c>
      <c r="AI627" s="17"/>
      <c r="AJ627" s="17">
        <v>0.36243152588555</v>
      </c>
      <c r="AK627" s="17">
        <v>0.58085070062291499</v>
      </c>
      <c r="AL627" s="17">
        <v>1</v>
      </c>
      <c r="AM627" s="17">
        <v>0</v>
      </c>
      <c r="AN627" s="17">
        <v>0.626902545693515</v>
      </c>
    </row>
    <row r="628" spans="2:40" x14ac:dyDescent="0.25">
      <c r="B628" t="s">
        <v>290</v>
      </c>
      <c r="C628" s="17">
        <v>0.46881130599634602</v>
      </c>
      <c r="D628" s="17">
        <v>0.32441383745753</v>
      </c>
      <c r="E628" s="17">
        <v>0.64202745676753203</v>
      </c>
      <c r="F628" s="17"/>
      <c r="G628" s="17">
        <v>0.58206837389253696</v>
      </c>
      <c r="H628" s="17">
        <v>0.39045143007369498</v>
      </c>
      <c r="I628" s="17">
        <v>0.48001105404055999</v>
      </c>
      <c r="J628" s="17">
        <v>0</v>
      </c>
      <c r="K628" s="17">
        <v>0.45492359531149201</v>
      </c>
      <c r="L628" s="17">
        <v>0.51518731771183002</v>
      </c>
      <c r="M628" s="17"/>
      <c r="N628" s="17">
        <v>0.45361785112484498</v>
      </c>
      <c r="O628" s="17">
        <v>0.37043214373331401</v>
      </c>
      <c r="P628" s="17">
        <v>0.651690056686136</v>
      </c>
      <c r="Q628" s="17">
        <v>0.30333432689441497</v>
      </c>
      <c r="R628" s="17"/>
      <c r="S628" s="17">
        <v>0.48377370331138603</v>
      </c>
      <c r="T628" s="17">
        <v>0</v>
      </c>
      <c r="U628" s="17">
        <v>0.44648113367803</v>
      </c>
      <c r="V628" s="17">
        <v>0.77743625335864797</v>
      </c>
      <c r="W628" s="17">
        <v>1</v>
      </c>
      <c r="X628" s="17">
        <v>0.53805350244937999</v>
      </c>
      <c r="Y628" s="17">
        <v>0.32588944667166703</v>
      </c>
      <c r="Z628" s="17">
        <v>0.35186342339520899</v>
      </c>
      <c r="AA628" s="17">
        <v>0.27578729286466802</v>
      </c>
      <c r="AB628" s="17">
        <v>0.497230909551726</v>
      </c>
      <c r="AC628" s="17">
        <v>0.47904129573759602</v>
      </c>
      <c r="AD628" s="17">
        <v>0</v>
      </c>
      <c r="AE628" s="17"/>
      <c r="AF628" s="17">
        <v>0.54303282546859799</v>
      </c>
      <c r="AG628" s="17">
        <v>0.39072053410494401</v>
      </c>
      <c r="AH628" s="17">
        <v>0.50253051360518497</v>
      </c>
      <c r="AI628" s="17"/>
      <c r="AJ628" s="17">
        <v>0.49019253704708998</v>
      </c>
      <c r="AK628" s="17">
        <v>0.52922931842219301</v>
      </c>
      <c r="AL628" s="17">
        <v>0.48461885248146402</v>
      </c>
      <c r="AM628" s="17">
        <v>0.61401402334710597</v>
      </c>
      <c r="AN628" s="17">
        <v>0.21563409879506501</v>
      </c>
    </row>
    <row r="629" spans="2:40" x14ac:dyDescent="0.25">
      <c r="B629" t="s">
        <v>292</v>
      </c>
      <c r="C629" s="17">
        <v>0.44496818564818502</v>
      </c>
      <c r="D629" s="17">
        <v>0.44397164251226101</v>
      </c>
      <c r="E629" s="17">
        <v>0.44616361772763202</v>
      </c>
      <c r="F629" s="17"/>
      <c r="G629" s="17">
        <v>0.474493720937254</v>
      </c>
      <c r="H629" s="17">
        <v>0.46522351906707898</v>
      </c>
      <c r="I629" s="17">
        <v>0.52933903571612595</v>
      </c>
      <c r="J629" s="17">
        <v>0</v>
      </c>
      <c r="K629" s="17">
        <v>0</v>
      </c>
      <c r="L629" s="17">
        <v>0</v>
      </c>
      <c r="M629" s="17"/>
      <c r="N629" s="17">
        <v>0.373703813318148</v>
      </c>
      <c r="O629" s="17">
        <v>0.30020784562730501</v>
      </c>
      <c r="P629" s="17">
        <v>0.56464961524818902</v>
      </c>
      <c r="Q629" s="17">
        <v>0.60749487828556303</v>
      </c>
      <c r="R629" s="17"/>
      <c r="S629" s="17">
        <v>0.343510738126241</v>
      </c>
      <c r="T629" s="17">
        <v>1</v>
      </c>
      <c r="U629" s="17">
        <v>0</v>
      </c>
      <c r="V629" s="17">
        <v>0.52506037046091703</v>
      </c>
      <c r="W629" s="17">
        <v>0.55896862943723202</v>
      </c>
      <c r="X629" s="17">
        <v>0.48549435840656902</v>
      </c>
      <c r="Y629" s="17">
        <v>0.70501438400485605</v>
      </c>
      <c r="Z629" s="17">
        <v>0.64813657660479096</v>
      </c>
      <c r="AA629" s="17">
        <v>0.58961819840116003</v>
      </c>
      <c r="AB629" s="17">
        <v>0.22523358727171799</v>
      </c>
      <c r="AC629" s="17">
        <v>0.249774655130376</v>
      </c>
      <c r="AD629" s="17">
        <v>0</v>
      </c>
      <c r="AE629" s="17"/>
      <c r="AF629" s="17">
        <v>0.43770021461403102</v>
      </c>
      <c r="AG629" s="17">
        <v>0.48913194193132598</v>
      </c>
      <c r="AH629" s="17">
        <v>0.30477719480709498</v>
      </c>
      <c r="AI629" s="17"/>
      <c r="AJ629" s="17">
        <v>0.552313182033079</v>
      </c>
      <c r="AK629" s="17">
        <v>0.30095525002469398</v>
      </c>
      <c r="AL629" s="17">
        <v>0.51538114751853603</v>
      </c>
      <c r="AM629" s="17">
        <v>0.61401402334710597</v>
      </c>
      <c r="AN629" s="17">
        <v>0.21563409879506501</v>
      </c>
    </row>
    <row r="630" spans="2:40" x14ac:dyDescent="0.25">
      <c r="B630" t="s">
        <v>291</v>
      </c>
      <c r="C630" s="17">
        <v>0.34187090762106098</v>
      </c>
      <c r="D630" s="17">
        <v>0.42630210658942502</v>
      </c>
      <c r="E630" s="17">
        <v>0.240589026170592</v>
      </c>
      <c r="F630" s="17"/>
      <c r="G630" s="17">
        <v>0.20021144235764701</v>
      </c>
      <c r="H630" s="17">
        <v>0.452091480767842</v>
      </c>
      <c r="I630" s="17">
        <v>0.30949886677038202</v>
      </c>
      <c r="J630" s="17">
        <v>0</v>
      </c>
      <c r="K630" s="17">
        <v>1</v>
      </c>
      <c r="L630" s="17">
        <v>0</v>
      </c>
      <c r="M630" s="17"/>
      <c r="N630" s="17">
        <v>0.47540316313178199</v>
      </c>
      <c r="O630" s="17">
        <v>0.322349961040378</v>
      </c>
      <c r="P630" s="17">
        <v>0.14919333842847901</v>
      </c>
      <c r="Q630" s="17">
        <v>0.44727087423634698</v>
      </c>
      <c r="R630" s="17"/>
      <c r="S630" s="17">
        <v>0.57547890026113302</v>
      </c>
      <c r="T630" s="17">
        <v>0</v>
      </c>
      <c r="U630" s="17">
        <v>0.55351886632197</v>
      </c>
      <c r="V630" s="17">
        <v>0.26351546212264298</v>
      </c>
      <c r="W630" s="17">
        <v>0</v>
      </c>
      <c r="X630" s="17">
        <v>0.30702954255514098</v>
      </c>
      <c r="Y630" s="17">
        <v>0.37912493733318903</v>
      </c>
      <c r="Z630" s="17">
        <v>0</v>
      </c>
      <c r="AA630" s="17">
        <v>0.12753363258102299</v>
      </c>
      <c r="AB630" s="17">
        <v>0.238398318210821</v>
      </c>
      <c r="AC630" s="17">
        <v>0.52095870426240398</v>
      </c>
      <c r="AD630" s="17">
        <v>1</v>
      </c>
      <c r="AE630" s="17"/>
      <c r="AF630" s="17">
        <v>0.29640617521747797</v>
      </c>
      <c r="AG630" s="17">
        <v>0.38914003674866599</v>
      </c>
      <c r="AH630" s="17">
        <v>0.32385780188527002</v>
      </c>
      <c r="AI630" s="17"/>
      <c r="AJ630" s="17">
        <v>0.33070795271231501</v>
      </c>
      <c r="AK630" s="17">
        <v>0.402019387582921</v>
      </c>
      <c r="AL630" s="17">
        <v>0</v>
      </c>
      <c r="AM630" s="17">
        <v>0.61401402334710597</v>
      </c>
      <c r="AN630" s="17">
        <v>0.415778181104344</v>
      </c>
    </row>
    <row r="631" spans="2:40" x14ac:dyDescent="0.25">
      <c r="B631" t="s">
        <v>289</v>
      </c>
      <c r="C631" s="17">
        <v>0.27680466883766403</v>
      </c>
      <c r="D631" s="17">
        <v>0.27847180307692299</v>
      </c>
      <c r="E631" s="17">
        <v>0.27480480984660599</v>
      </c>
      <c r="F631" s="17"/>
      <c r="G631" s="17">
        <v>0.20131808088645101</v>
      </c>
      <c r="H631" s="17">
        <v>0.14576509177067601</v>
      </c>
      <c r="I631" s="17">
        <v>0.371186960884345</v>
      </c>
      <c r="J631" s="17">
        <v>1</v>
      </c>
      <c r="K631" s="17">
        <v>1</v>
      </c>
      <c r="L631" s="17">
        <v>0.48481268228816998</v>
      </c>
      <c r="M631" s="17"/>
      <c r="N631" s="17">
        <v>0.26605320316546899</v>
      </c>
      <c r="O631" s="17">
        <v>0.46800396456490601</v>
      </c>
      <c r="P631" s="17">
        <v>7.1743783000503394E-2</v>
      </c>
      <c r="Q631" s="17">
        <v>0.394609341534644</v>
      </c>
      <c r="R631" s="17"/>
      <c r="S631" s="17">
        <v>0.23908853277744499</v>
      </c>
      <c r="T631" s="17">
        <v>0</v>
      </c>
      <c r="U631" s="17">
        <v>0</v>
      </c>
      <c r="V631" s="17">
        <v>0.22256374664135201</v>
      </c>
      <c r="W631" s="17">
        <v>1</v>
      </c>
      <c r="X631" s="17">
        <v>0.10292154734558</v>
      </c>
      <c r="Y631" s="17">
        <v>0.294985615995144</v>
      </c>
      <c r="Z631" s="17">
        <v>0.33062399573074402</v>
      </c>
      <c r="AA631" s="17">
        <v>0.27551036335387502</v>
      </c>
      <c r="AB631" s="17">
        <v>0.53636809451746104</v>
      </c>
      <c r="AC631" s="17">
        <v>0.235816956104131</v>
      </c>
      <c r="AD631" s="17">
        <v>1</v>
      </c>
      <c r="AE631" s="17"/>
      <c r="AF631" s="17">
        <v>0.27595411731754099</v>
      </c>
      <c r="AG631" s="17">
        <v>0.23948940680122499</v>
      </c>
      <c r="AH631" s="17">
        <v>0.39284890111991</v>
      </c>
      <c r="AI631" s="17"/>
      <c r="AJ631" s="17">
        <v>0.20362190348409101</v>
      </c>
      <c r="AK631" s="17">
        <v>0.353912764751381</v>
      </c>
      <c r="AL631" s="17">
        <v>0</v>
      </c>
      <c r="AM631" s="17">
        <v>0.38598597665289403</v>
      </c>
      <c r="AN631" s="17">
        <v>0.38571443145275602</v>
      </c>
    </row>
    <row r="632" spans="2:40" x14ac:dyDescent="0.25">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c r="AA632" s="17"/>
      <c r="AB632" s="17"/>
      <c r="AC632" s="17"/>
      <c r="AD632" s="17"/>
      <c r="AE632" s="17"/>
      <c r="AF632" s="17"/>
      <c r="AG632" s="17"/>
      <c r="AH632" s="17"/>
      <c r="AI632" s="17"/>
      <c r="AJ632" s="17"/>
      <c r="AK632" s="17"/>
      <c r="AL632" s="17"/>
      <c r="AM632" s="17"/>
      <c r="AN632" s="17"/>
    </row>
    <row r="633" spans="2:40" x14ac:dyDescent="0.25">
      <c r="B633" s="6" t="s">
        <v>326</v>
      </c>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c r="AA633" s="17"/>
      <c r="AB633" s="17"/>
      <c r="AC633" s="17"/>
      <c r="AD633" s="17"/>
      <c r="AE633" s="17"/>
      <c r="AF633" s="17"/>
      <c r="AG633" s="17"/>
      <c r="AH633" s="17"/>
      <c r="AI633" s="17"/>
      <c r="AJ633" s="17"/>
      <c r="AK633" s="17"/>
      <c r="AL633" s="17"/>
      <c r="AM633" s="17"/>
      <c r="AN633" s="17"/>
    </row>
    <row r="634" spans="2:40" x14ac:dyDescent="0.25">
      <c r="B634" s="24" t="s">
        <v>325</v>
      </c>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c r="AA634" s="17"/>
      <c r="AB634" s="17"/>
      <c r="AC634" s="17"/>
      <c r="AD634" s="17"/>
      <c r="AE634" s="17"/>
      <c r="AF634" s="17"/>
      <c r="AG634" s="17"/>
      <c r="AH634" s="17"/>
      <c r="AI634" s="17"/>
      <c r="AJ634" s="17"/>
      <c r="AK634" s="17"/>
      <c r="AL634" s="17"/>
      <c r="AM634" s="17"/>
      <c r="AN634" s="17"/>
    </row>
    <row r="635" spans="2:40" x14ac:dyDescent="0.25">
      <c r="B635" t="s">
        <v>296</v>
      </c>
      <c r="C635" s="17">
        <v>4.3779022667258298E-2</v>
      </c>
      <c r="D635" s="17">
        <v>4.0355105762350602E-2</v>
      </c>
      <c r="E635" s="17">
        <v>4.7732525421430999E-2</v>
      </c>
      <c r="F635" s="17"/>
      <c r="G635" s="17">
        <v>0</v>
      </c>
      <c r="H635" s="17">
        <v>0</v>
      </c>
      <c r="I635" s="17">
        <v>0.16154310229174601</v>
      </c>
      <c r="J635" s="17">
        <v>0</v>
      </c>
      <c r="K635" s="17">
        <v>0</v>
      </c>
      <c r="L635" s="17">
        <v>0</v>
      </c>
      <c r="M635" s="17"/>
      <c r="N635" s="17">
        <v>0</v>
      </c>
      <c r="O635" s="17">
        <v>0</v>
      </c>
      <c r="P635" s="17">
        <v>7.8802673736420997E-2</v>
      </c>
      <c r="Q635" s="17">
        <v>0.151422100029135</v>
      </c>
      <c r="R635" s="17"/>
      <c r="S635" s="17">
        <v>0</v>
      </c>
      <c r="T635" s="17">
        <v>0</v>
      </c>
      <c r="U635" s="17">
        <v>0</v>
      </c>
      <c r="V635" s="17">
        <v>0.252375882897731</v>
      </c>
      <c r="W635" s="17">
        <v>0</v>
      </c>
      <c r="X635" s="17">
        <v>0</v>
      </c>
      <c r="Y635" s="17">
        <v>0</v>
      </c>
      <c r="Z635" s="17">
        <v>0</v>
      </c>
      <c r="AA635" s="17">
        <v>0</v>
      </c>
      <c r="AB635" s="17">
        <v>0.27753550317655601</v>
      </c>
      <c r="AC635" s="17">
        <v>0</v>
      </c>
      <c r="AD635" s="17">
        <v>0</v>
      </c>
      <c r="AE635" s="17"/>
      <c r="AF635" s="17">
        <v>0</v>
      </c>
      <c r="AG635" s="17">
        <v>8.9752149183544405E-2</v>
      </c>
      <c r="AH635" s="17">
        <v>0</v>
      </c>
      <c r="AI635" s="17"/>
      <c r="AJ635" s="17">
        <v>4.9312141414027101E-2</v>
      </c>
      <c r="AK635" s="17">
        <v>6.5925306200015604E-2</v>
      </c>
      <c r="AL635" s="17">
        <v>0</v>
      </c>
      <c r="AM635" s="17">
        <v>0</v>
      </c>
      <c r="AN635" s="17">
        <v>0</v>
      </c>
    </row>
    <row r="636" spans="2:40" x14ac:dyDescent="0.25">
      <c r="B636" t="s">
        <v>297</v>
      </c>
      <c r="C636" s="17">
        <v>0.11453118336745501</v>
      </c>
      <c r="D636" s="17">
        <v>7.2285109408279896E-2</v>
      </c>
      <c r="E636" s="17">
        <v>0.16331156396348501</v>
      </c>
      <c r="F636" s="17"/>
      <c r="G636" s="17">
        <v>5.6429223016309302E-2</v>
      </c>
      <c r="H636" s="17">
        <v>0.107225449643969</v>
      </c>
      <c r="I636" s="17">
        <v>0.22047513255619</v>
      </c>
      <c r="J636" s="17">
        <v>0</v>
      </c>
      <c r="K636" s="17">
        <v>0</v>
      </c>
      <c r="L636" s="17">
        <v>0</v>
      </c>
      <c r="M636" s="17"/>
      <c r="N636" s="17">
        <v>5.29867658912676E-2</v>
      </c>
      <c r="O636" s="17">
        <v>0.22711276244383499</v>
      </c>
      <c r="P636" s="17">
        <v>7.2922952421404397E-2</v>
      </c>
      <c r="Q636" s="17">
        <v>0.161958822292459</v>
      </c>
      <c r="R636" s="17"/>
      <c r="S636" s="17">
        <v>0</v>
      </c>
      <c r="T636" s="17">
        <v>0</v>
      </c>
      <c r="U636" s="17">
        <v>0.44648113367803</v>
      </c>
      <c r="V636" s="17">
        <v>0.48607920876399502</v>
      </c>
      <c r="W636" s="17">
        <v>0</v>
      </c>
      <c r="X636" s="17">
        <v>0.124736777912529</v>
      </c>
      <c r="Y636" s="17">
        <v>0</v>
      </c>
      <c r="Z636" s="17">
        <v>0.247425546992909</v>
      </c>
      <c r="AA636" s="17">
        <v>0</v>
      </c>
      <c r="AB636" s="17">
        <v>0</v>
      </c>
      <c r="AC636" s="17">
        <v>0.235816956104131</v>
      </c>
      <c r="AD636" s="17">
        <v>0</v>
      </c>
      <c r="AE636" s="17"/>
      <c r="AF636" s="17">
        <v>0.194405032544823</v>
      </c>
      <c r="AG636" s="17">
        <v>4.0051474311400902E-2</v>
      </c>
      <c r="AH636" s="17">
        <v>0.184088201113282</v>
      </c>
      <c r="AI636" s="17"/>
      <c r="AJ636" s="17">
        <v>3.57141049390471E-2</v>
      </c>
      <c r="AK636" s="17">
        <v>0.170163087386967</v>
      </c>
      <c r="AL636" s="17">
        <v>0</v>
      </c>
      <c r="AM636" s="17">
        <v>0.61401402334710597</v>
      </c>
      <c r="AN636" s="17">
        <v>0</v>
      </c>
    </row>
    <row r="637" spans="2:40" x14ac:dyDescent="0.25">
      <c r="B637" t="s">
        <v>298</v>
      </c>
      <c r="C637" s="17">
        <v>0.15483222592860901</v>
      </c>
      <c r="D637" s="17">
        <v>0.18357537176138899</v>
      </c>
      <c r="E637" s="17">
        <v>0.121643305353287</v>
      </c>
      <c r="F637" s="17"/>
      <c r="G637" s="17">
        <v>0.221374620166604</v>
      </c>
      <c r="H637" s="17">
        <v>0.110023736607494</v>
      </c>
      <c r="I637" s="17">
        <v>0.135385760742743</v>
      </c>
      <c r="J637" s="17">
        <v>0</v>
      </c>
      <c r="K637" s="17">
        <v>0</v>
      </c>
      <c r="L637" s="17">
        <v>0.51518731771183002</v>
      </c>
      <c r="M637" s="17"/>
      <c r="N637" s="17">
        <v>0.151496684479345</v>
      </c>
      <c r="O637" s="17">
        <v>0</v>
      </c>
      <c r="P637" s="17">
        <v>0.13894111037128601</v>
      </c>
      <c r="Q637" s="17">
        <v>0.44553605599310397</v>
      </c>
      <c r="R637" s="17"/>
      <c r="S637" s="17">
        <v>0.10216665765538099</v>
      </c>
      <c r="T637" s="17">
        <v>0.53138518498162701</v>
      </c>
      <c r="U637" s="17">
        <v>0</v>
      </c>
      <c r="V637" s="17">
        <v>0</v>
      </c>
      <c r="W637" s="17">
        <v>0.55896862943723202</v>
      </c>
      <c r="X637" s="17">
        <v>9.4018628346156194E-2</v>
      </c>
      <c r="Y637" s="17">
        <v>0.37912493733318903</v>
      </c>
      <c r="Z637" s="17">
        <v>0.25164068492351899</v>
      </c>
      <c r="AA637" s="17">
        <v>0</v>
      </c>
      <c r="AB637" s="17">
        <v>0.25883259134090503</v>
      </c>
      <c r="AC637" s="17">
        <v>0.249774655130376</v>
      </c>
      <c r="AD637" s="17">
        <v>0</v>
      </c>
      <c r="AE637" s="17"/>
      <c r="AF637" s="17">
        <v>0.17454310047830901</v>
      </c>
      <c r="AG637" s="17">
        <v>0.205670630684513</v>
      </c>
      <c r="AH637" s="17">
        <v>0</v>
      </c>
      <c r="AI637" s="17"/>
      <c r="AJ637" s="17">
        <v>0.21803632869196701</v>
      </c>
      <c r="AK637" s="17">
        <v>0.173398894284852</v>
      </c>
      <c r="AL637" s="17">
        <v>0</v>
      </c>
      <c r="AM637" s="17">
        <v>0</v>
      </c>
      <c r="AN637" s="17">
        <v>0</v>
      </c>
    </row>
    <row r="638" spans="2:40" x14ac:dyDescent="0.25">
      <c r="B638" t="s">
        <v>299</v>
      </c>
      <c r="C638" s="17">
        <v>0.27960701173474101</v>
      </c>
      <c r="D638" s="17">
        <v>0.32373394181520998</v>
      </c>
      <c r="E638" s="17">
        <v>0.228654858265054</v>
      </c>
      <c r="F638" s="17"/>
      <c r="G638" s="17">
        <v>0.29194328307568701</v>
      </c>
      <c r="H638" s="17">
        <v>0.29260112379735598</v>
      </c>
      <c r="I638" s="17">
        <v>0.138310195691906</v>
      </c>
      <c r="J638" s="17">
        <v>1</v>
      </c>
      <c r="K638" s="17">
        <v>1</v>
      </c>
      <c r="L638" s="17">
        <v>0</v>
      </c>
      <c r="M638" s="17"/>
      <c r="N638" s="17">
        <v>0.198844470968877</v>
      </c>
      <c r="O638" s="17">
        <v>0.46593667681826101</v>
      </c>
      <c r="P638" s="17">
        <v>0.29608728800864897</v>
      </c>
      <c r="Q638" s="17">
        <v>0.13927128478174999</v>
      </c>
      <c r="R638" s="17"/>
      <c r="S638" s="17">
        <v>0.16491236159719699</v>
      </c>
      <c r="T638" s="17">
        <v>0</v>
      </c>
      <c r="U638" s="17">
        <v>0.55351886632197</v>
      </c>
      <c r="V638" s="17">
        <v>0.26154490833827398</v>
      </c>
      <c r="W638" s="17">
        <v>0</v>
      </c>
      <c r="X638" s="17">
        <v>0.32667379629153698</v>
      </c>
      <c r="Y638" s="17">
        <v>0.294985615995144</v>
      </c>
      <c r="Z638" s="17">
        <v>0.50093376808357204</v>
      </c>
      <c r="AA638" s="17">
        <v>0.456040149445399</v>
      </c>
      <c r="AB638" s="17">
        <v>0</v>
      </c>
      <c r="AC638" s="17">
        <v>0.27118404913202798</v>
      </c>
      <c r="AD638" s="17">
        <v>1</v>
      </c>
      <c r="AE638" s="17"/>
      <c r="AF638" s="17">
        <v>0.249574631985538</v>
      </c>
      <c r="AG638" s="17">
        <v>0.29951161601266102</v>
      </c>
      <c r="AH638" s="17">
        <v>0.29840043443584002</v>
      </c>
      <c r="AI638" s="17"/>
      <c r="AJ638" s="17">
        <v>0.25886826316397099</v>
      </c>
      <c r="AK638" s="17">
        <v>0.21142076677702801</v>
      </c>
      <c r="AL638" s="17">
        <v>0.51538114751853603</v>
      </c>
      <c r="AM638" s="17">
        <v>0</v>
      </c>
      <c r="AN638" s="17">
        <v>0.58729503343179301</v>
      </c>
    </row>
    <row r="639" spans="2:40" x14ac:dyDescent="0.25">
      <c r="B639" t="s">
        <v>300</v>
      </c>
      <c r="C639" s="17">
        <v>0.21129510520674</v>
      </c>
      <c r="D639" s="17">
        <v>0.23765572626977599</v>
      </c>
      <c r="E639" s="17">
        <v>0.18085722050660799</v>
      </c>
      <c r="F639" s="17"/>
      <c r="G639" s="17">
        <v>0.17990682734053601</v>
      </c>
      <c r="H639" s="17">
        <v>0.247185600801134</v>
      </c>
      <c r="I639" s="17">
        <v>0.207753863643381</v>
      </c>
      <c r="J639" s="17">
        <v>0</v>
      </c>
      <c r="K639" s="17">
        <v>0</v>
      </c>
      <c r="L639" s="17">
        <v>0.48481268228816998</v>
      </c>
      <c r="M639" s="17"/>
      <c r="N639" s="17">
        <v>0.29515096285350001</v>
      </c>
      <c r="O639" s="17">
        <v>0.23200488866927199</v>
      </c>
      <c r="P639" s="17">
        <v>0.14716851029608499</v>
      </c>
      <c r="Q639" s="17">
        <v>0.101811736903552</v>
      </c>
      <c r="R639" s="17"/>
      <c r="S639" s="17">
        <v>0.40769772820901001</v>
      </c>
      <c r="T639" s="17">
        <v>0.46861481501837299</v>
      </c>
      <c r="U639" s="17">
        <v>0</v>
      </c>
      <c r="V639" s="17">
        <v>0</v>
      </c>
      <c r="W639" s="17">
        <v>0</v>
      </c>
      <c r="X639" s="17">
        <v>0.23760214880066699</v>
      </c>
      <c r="Y639" s="17">
        <v>0</v>
      </c>
      <c r="Z639" s="17">
        <v>0</v>
      </c>
      <c r="AA639" s="17">
        <v>0.389974892778852</v>
      </c>
      <c r="AB639" s="17">
        <v>0</v>
      </c>
      <c r="AC639" s="17">
        <v>0.24322433963346601</v>
      </c>
      <c r="AD639" s="17">
        <v>0</v>
      </c>
      <c r="AE639" s="17"/>
      <c r="AF639" s="17">
        <v>0.27267866908445498</v>
      </c>
      <c r="AG639" s="17">
        <v>0.107470544976425</v>
      </c>
      <c r="AH639" s="17">
        <v>0.32229632341108799</v>
      </c>
      <c r="AI639" s="17"/>
      <c r="AJ639" s="17">
        <v>0.15815761997884001</v>
      </c>
      <c r="AK639" s="17">
        <v>0.16506861868552899</v>
      </c>
      <c r="AL639" s="17">
        <v>0.48461885248146402</v>
      </c>
      <c r="AM639" s="17">
        <v>0.38598597665289403</v>
      </c>
      <c r="AN639" s="17">
        <v>0.41270496656820699</v>
      </c>
    </row>
    <row r="640" spans="2:40" x14ac:dyDescent="0.25">
      <c r="B640" t="s">
        <v>301</v>
      </c>
      <c r="C640" s="17">
        <v>7.4627760698003601E-2</v>
      </c>
      <c r="D640" s="17">
        <v>3.82541779252627E-2</v>
      </c>
      <c r="E640" s="17">
        <v>0.116627337108587</v>
      </c>
      <c r="F640" s="17"/>
      <c r="G640" s="17">
        <v>0.129250368641906</v>
      </c>
      <c r="H640" s="17">
        <v>0.104849420070303</v>
      </c>
      <c r="I640" s="17">
        <v>0</v>
      </c>
      <c r="J640" s="17">
        <v>0</v>
      </c>
      <c r="K640" s="17">
        <v>0</v>
      </c>
      <c r="L640" s="17">
        <v>0</v>
      </c>
      <c r="M640" s="17"/>
      <c r="N640" s="17">
        <v>0</v>
      </c>
      <c r="O640" s="17">
        <v>7.4945672068632493E-2</v>
      </c>
      <c r="P640" s="17">
        <v>0.203646727499258</v>
      </c>
      <c r="Q640" s="17">
        <v>0</v>
      </c>
      <c r="R640" s="17"/>
      <c r="S640" s="17">
        <v>0.16376912219145001</v>
      </c>
      <c r="T640" s="17">
        <v>0</v>
      </c>
      <c r="U640" s="17">
        <v>0</v>
      </c>
      <c r="V640" s="17">
        <v>0</v>
      </c>
      <c r="W640" s="17">
        <v>0</v>
      </c>
      <c r="X640" s="17">
        <v>0.124736777912529</v>
      </c>
      <c r="Y640" s="17">
        <v>0.32588944667166703</v>
      </c>
      <c r="Z640" s="17">
        <v>0</v>
      </c>
      <c r="AA640" s="17">
        <v>0</v>
      </c>
      <c r="AB640" s="17">
        <v>0</v>
      </c>
      <c r="AC640" s="17">
        <v>0</v>
      </c>
      <c r="AD640" s="17">
        <v>0</v>
      </c>
      <c r="AE640" s="17"/>
      <c r="AF640" s="17">
        <v>6.02627127722924E-2</v>
      </c>
      <c r="AG640" s="17">
        <v>7.7655702192675605E-2</v>
      </c>
      <c r="AH640" s="17">
        <v>9.6276297036133301E-2</v>
      </c>
      <c r="AI640" s="17"/>
      <c r="AJ640" s="17">
        <v>0.124225907177561</v>
      </c>
      <c r="AK640" s="17">
        <v>5.7372667862902099E-2</v>
      </c>
      <c r="AL640" s="17">
        <v>0</v>
      </c>
      <c r="AM640" s="17">
        <v>0</v>
      </c>
      <c r="AN640" s="17">
        <v>0</v>
      </c>
    </row>
    <row r="641" spans="2:40" x14ac:dyDescent="0.25">
      <c r="B641" t="s">
        <v>302</v>
      </c>
      <c r="C641" s="17">
        <v>0.104447714256418</v>
      </c>
      <c r="D641" s="17">
        <v>0.104140567057731</v>
      </c>
      <c r="E641" s="17">
        <v>0.104802368685737</v>
      </c>
      <c r="F641" s="17"/>
      <c r="G641" s="17">
        <v>6.1727071859933598E-2</v>
      </c>
      <c r="H641" s="17">
        <v>0.13811466907974301</v>
      </c>
      <c r="I641" s="17">
        <v>0.13653194507403399</v>
      </c>
      <c r="J641" s="17">
        <v>0</v>
      </c>
      <c r="K641" s="17">
        <v>0</v>
      </c>
      <c r="L641" s="17">
        <v>0</v>
      </c>
      <c r="M641" s="17"/>
      <c r="N641" s="17">
        <v>0.25247689404866502</v>
      </c>
      <c r="O641" s="17">
        <v>0</v>
      </c>
      <c r="P641" s="17">
        <v>6.2430737666896302E-2</v>
      </c>
      <c r="Q641" s="17">
        <v>0</v>
      </c>
      <c r="R641" s="17"/>
      <c r="S641" s="17">
        <v>8.5086727798566505E-2</v>
      </c>
      <c r="T641" s="17">
        <v>0</v>
      </c>
      <c r="U641" s="17">
        <v>0</v>
      </c>
      <c r="V641" s="17">
        <v>0</v>
      </c>
      <c r="W641" s="17">
        <v>0.44103137056276798</v>
      </c>
      <c r="X641" s="17">
        <v>9.22318707365819E-2</v>
      </c>
      <c r="Y641" s="17">
        <v>0</v>
      </c>
      <c r="Z641" s="17">
        <v>0</v>
      </c>
      <c r="AA641" s="17">
        <v>0.15398495777575</v>
      </c>
      <c r="AB641" s="17">
        <v>0.46363190548253902</v>
      </c>
      <c r="AC641" s="17">
        <v>0</v>
      </c>
      <c r="AD641" s="17">
        <v>0</v>
      </c>
      <c r="AE641" s="17"/>
      <c r="AF641" s="17">
        <v>4.85358531345833E-2</v>
      </c>
      <c r="AG641" s="17">
        <v>0.14528194480603601</v>
      </c>
      <c r="AH641" s="17">
        <v>9.8938744003656806E-2</v>
      </c>
      <c r="AI641" s="17"/>
      <c r="AJ641" s="17">
        <v>0.15568563463458701</v>
      </c>
      <c r="AK641" s="17">
        <v>0.10519324713477</v>
      </c>
      <c r="AL641" s="17">
        <v>0</v>
      </c>
      <c r="AM641" s="17">
        <v>0</v>
      </c>
      <c r="AN641" s="17">
        <v>0</v>
      </c>
    </row>
    <row r="642" spans="2:40" x14ac:dyDescent="0.25">
      <c r="B642" t="s">
        <v>303</v>
      </c>
      <c r="C642" s="17">
        <v>1.68799761407743E-2</v>
      </c>
      <c r="D642" s="17">
        <v>0</v>
      </c>
      <c r="E642" s="17">
        <v>3.6370820695811497E-2</v>
      </c>
      <c r="F642" s="17"/>
      <c r="G642" s="17">
        <v>5.9368605899024499E-2</v>
      </c>
      <c r="H642" s="17">
        <v>0</v>
      </c>
      <c r="I642" s="17">
        <v>0</v>
      </c>
      <c r="J642" s="17">
        <v>0</v>
      </c>
      <c r="K642" s="17">
        <v>0</v>
      </c>
      <c r="L642" s="17">
        <v>0</v>
      </c>
      <c r="M642" s="17"/>
      <c r="N642" s="17">
        <v>4.9044221758345101E-2</v>
      </c>
      <c r="O642" s="17">
        <v>0</v>
      </c>
      <c r="P642" s="17">
        <v>0</v>
      </c>
      <c r="Q642" s="17">
        <v>0</v>
      </c>
      <c r="R642" s="17"/>
      <c r="S642" s="17">
        <v>7.6367402548394206E-2</v>
      </c>
      <c r="T642" s="17">
        <v>0</v>
      </c>
      <c r="U642" s="17">
        <v>0</v>
      </c>
      <c r="V642" s="17">
        <v>0</v>
      </c>
      <c r="W642" s="17">
        <v>0</v>
      </c>
      <c r="X642" s="17">
        <v>0</v>
      </c>
      <c r="Y642" s="17">
        <v>0</v>
      </c>
      <c r="Z642" s="17">
        <v>0</v>
      </c>
      <c r="AA642" s="17">
        <v>0</v>
      </c>
      <c r="AB642" s="17">
        <v>0</v>
      </c>
      <c r="AC642" s="17">
        <v>0</v>
      </c>
      <c r="AD642" s="17">
        <v>0</v>
      </c>
      <c r="AE642" s="17"/>
      <c r="AF642" s="17">
        <v>0</v>
      </c>
      <c r="AG642" s="17">
        <v>3.4605937832744398E-2</v>
      </c>
      <c r="AH642" s="17">
        <v>0</v>
      </c>
      <c r="AI642" s="17"/>
      <c r="AJ642" s="17">
        <v>0</v>
      </c>
      <c r="AK642" s="17">
        <v>5.1457411667935903E-2</v>
      </c>
      <c r="AL642" s="17">
        <v>0</v>
      </c>
      <c r="AM642" s="17">
        <v>0</v>
      </c>
      <c r="AN642" s="17">
        <v>0</v>
      </c>
    </row>
    <row r="643" spans="2:40" x14ac:dyDescent="0.25">
      <c r="B643" t="s">
        <v>64</v>
      </c>
      <c r="C643" s="17">
        <v>0</v>
      </c>
      <c r="D643" s="17">
        <v>0</v>
      </c>
      <c r="E643" s="17">
        <v>0</v>
      </c>
      <c r="F643" s="17"/>
      <c r="G643" s="17">
        <v>0</v>
      </c>
      <c r="H643" s="17">
        <v>0</v>
      </c>
      <c r="I643" s="17">
        <v>0</v>
      </c>
      <c r="J643" s="17">
        <v>0</v>
      </c>
      <c r="K643" s="17">
        <v>0</v>
      </c>
      <c r="L643" s="17">
        <v>0</v>
      </c>
      <c r="M643" s="17"/>
      <c r="N643" s="17">
        <v>0</v>
      </c>
      <c r="O643" s="17">
        <v>0</v>
      </c>
      <c r="P643" s="17">
        <v>0</v>
      </c>
      <c r="Q643" s="17">
        <v>0</v>
      </c>
      <c r="R643" s="17"/>
      <c r="S643" s="17">
        <v>0</v>
      </c>
      <c r="T643" s="17">
        <v>0</v>
      </c>
      <c r="U643" s="17">
        <v>0</v>
      </c>
      <c r="V643" s="17">
        <v>0</v>
      </c>
      <c r="W643" s="17">
        <v>0</v>
      </c>
      <c r="X643" s="17">
        <v>0</v>
      </c>
      <c r="Y643" s="17">
        <v>0</v>
      </c>
      <c r="Z643" s="17">
        <v>0</v>
      </c>
      <c r="AA643" s="17">
        <v>0</v>
      </c>
      <c r="AB643" s="17">
        <v>0</v>
      </c>
      <c r="AC643" s="17">
        <v>0</v>
      </c>
      <c r="AD643" s="17">
        <v>0</v>
      </c>
      <c r="AE643" s="17"/>
      <c r="AF643" s="17">
        <v>0</v>
      </c>
      <c r="AG643" s="17">
        <v>0</v>
      </c>
      <c r="AH643" s="17">
        <v>0</v>
      </c>
      <c r="AI643" s="17"/>
      <c r="AJ643" s="17">
        <v>0</v>
      </c>
      <c r="AK643" s="17">
        <v>0</v>
      </c>
      <c r="AL643" s="17">
        <v>0</v>
      </c>
      <c r="AM643" s="17">
        <v>0</v>
      </c>
      <c r="AN643" s="17">
        <v>0</v>
      </c>
    </row>
    <row r="644" spans="2:40" x14ac:dyDescent="0.25">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c r="AA644" s="17"/>
      <c r="AB644" s="17"/>
      <c r="AC644" s="17"/>
      <c r="AD644" s="17"/>
      <c r="AE644" s="17"/>
      <c r="AF644" s="17"/>
      <c r="AG644" s="17"/>
      <c r="AH644" s="17"/>
      <c r="AI644" s="17"/>
      <c r="AJ644" s="17"/>
      <c r="AK644" s="17"/>
      <c r="AL644" s="17"/>
      <c r="AM644" s="17"/>
      <c r="AN644" s="17"/>
    </row>
    <row r="645" spans="2:40" x14ac:dyDescent="0.25">
      <c r="B645" s="6" t="s">
        <v>308</v>
      </c>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c r="AA645" s="17"/>
      <c r="AB645" s="17"/>
      <c r="AC645" s="17"/>
      <c r="AD645" s="17"/>
      <c r="AE645" s="17"/>
      <c r="AF645" s="17"/>
      <c r="AG645" s="17"/>
      <c r="AH645" s="17"/>
      <c r="AI645" s="17"/>
      <c r="AJ645" s="17"/>
      <c r="AK645" s="17"/>
      <c r="AL645" s="17"/>
      <c r="AM645" s="17"/>
      <c r="AN645" s="17"/>
    </row>
    <row r="646" spans="2:40" x14ac:dyDescent="0.25">
      <c r="B646" s="24" t="s">
        <v>325</v>
      </c>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c r="AA646" s="17"/>
      <c r="AB646" s="17"/>
      <c r="AC646" s="17"/>
      <c r="AD646" s="17"/>
      <c r="AE646" s="17"/>
      <c r="AF646" s="17"/>
      <c r="AG646" s="17"/>
      <c r="AH646" s="17"/>
      <c r="AI646" s="17"/>
      <c r="AJ646" s="17"/>
      <c r="AK646" s="17"/>
      <c r="AL646" s="17"/>
      <c r="AM646" s="17"/>
      <c r="AN646" s="17"/>
    </row>
    <row r="647" spans="2:40" x14ac:dyDescent="0.25">
      <c r="B647" t="s">
        <v>305</v>
      </c>
      <c r="C647" s="17">
        <v>0.218858246999171</v>
      </c>
      <c r="D647" s="17">
        <v>0.34796794832721201</v>
      </c>
      <c r="E647" s="17">
        <v>6.9778823062456002E-2</v>
      </c>
      <c r="F647" s="17"/>
      <c r="G647" s="17">
        <v>0.129723877348214</v>
      </c>
      <c r="H647" s="17">
        <v>0.26024630931195403</v>
      </c>
      <c r="I647" s="17">
        <v>0.26753867037180401</v>
      </c>
      <c r="J647" s="17">
        <v>0</v>
      </c>
      <c r="K647" s="17">
        <v>0</v>
      </c>
      <c r="L647" s="17">
        <v>0.51518731771183002</v>
      </c>
      <c r="M647" s="17"/>
      <c r="N647" s="17">
        <v>0.40445508986457401</v>
      </c>
      <c r="O647" s="17">
        <v>7.84033203022E-2</v>
      </c>
      <c r="P647" s="17">
        <v>0.21867195608066201</v>
      </c>
      <c r="Q647" s="17">
        <v>0</v>
      </c>
      <c r="R647" s="17"/>
      <c r="S647" s="17">
        <v>0.40552801670066102</v>
      </c>
      <c r="T647" s="17">
        <v>0</v>
      </c>
      <c r="U647" s="17">
        <v>0</v>
      </c>
      <c r="V647" s="17">
        <v>0</v>
      </c>
      <c r="W647" s="17">
        <v>0</v>
      </c>
      <c r="X647" s="17">
        <v>0.218755406258685</v>
      </c>
      <c r="Y647" s="17">
        <v>0</v>
      </c>
      <c r="Z647" s="17">
        <v>0.26332027053250401</v>
      </c>
      <c r="AA647" s="17">
        <v>0.475153668976183</v>
      </c>
      <c r="AB647" s="17">
        <v>0</v>
      </c>
      <c r="AC647" s="17">
        <v>0.235816956104131</v>
      </c>
      <c r="AD647" s="17">
        <v>0</v>
      </c>
      <c r="AE647" s="17"/>
      <c r="AF647" s="17">
        <v>0.16364416530006201</v>
      </c>
      <c r="AG647" s="17">
        <v>0.22576006077691699</v>
      </c>
      <c r="AH647" s="17">
        <v>0.30947400024143001</v>
      </c>
      <c r="AI647" s="17"/>
      <c r="AJ647" s="17">
        <v>0.28328553142552598</v>
      </c>
      <c r="AK647" s="17">
        <v>0.218240226340605</v>
      </c>
      <c r="AL647" s="17">
        <v>0.51538114751853603</v>
      </c>
      <c r="AM647" s="17">
        <v>0</v>
      </c>
      <c r="AN647" s="17">
        <v>0</v>
      </c>
    </row>
    <row r="648" spans="2:40" x14ac:dyDescent="0.25">
      <c r="B648" t="s">
        <v>306</v>
      </c>
      <c r="C648" s="17">
        <v>0.628099855818682</v>
      </c>
      <c r="D648" s="17">
        <v>0.50523310948969602</v>
      </c>
      <c r="E648" s="17">
        <v>0.769970711186585</v>
      </c>
      <c r="F648" s="17"/>
      <c r="G648" s="17">
        <v>0.73035946274730801</v>
      </c>
      <c r="H648" s="17">
        <v>0.48272152752408998</v>
      </c>
      <c r="I648" s="17">
        <v>0.65717565048003501</v>
      </c>
      <c r="J648" s="17">
        <v>1</v>
      </c>
      <c r="K648" s="17">
        <v>1</v>
      </c>
      <c r="L648" s="17">
        <v>0.48481268228816998</v>
      </c>
      <c r="M648" s="17"/>
      <c r="N648" s="17">
        <v>0.388453906976368</v>
      </c>
      <c r="O648" s="17">
        <v>0.92159667969780001</v>
      </c>
      <c r="P648" s="17">
        <v>0.56122665900632696</v>
      </c>
      <c r="Q648" s="17">
        <v>0.86072871521825001</v>
      </c>
      <c r="R648" s="17"/>
      <c r="S648" s="17">
        <v>0.51450961364911196</v>
      </c>
      <c r="T648" s="17">
        <v>1</v>
      </c>
      <c r="U648" s="17">
        <v>0.44648113367803</v>
      </c>
      <c r="V648" s="17">
        <v>1</v>
      </c>
      <c r="W648" s="17">
        <v>1</v>
      </c>
      <c r="X648" s="17">
        <v>0.420487013247275</v>
      </c>
      <c r="Y648" s="17">
        <v>1</v>
      </c>
      <c r="Z648" s="17">
        <v>0.49906623191642802</v>
      </c>
      <c r="AA648" s="17">
        <v>0.52484633102381695</v>
      </c>
      <c r="AB648" s="17">
        <v>1</v>
      </c>
      <c r="AC648" s="17">
        <v>0.249774655130376</v>
      </c>
      <c r="AD648" s="17">
        <v>1</v>
      </c>
      <c r="AE648" s="17"/>
      <c r="AF648" s="17">
        <v>0.59020265007546302</v>
      </c>
      <c r="AG648" s="17">
        <v>0.65991721374048895</v>
      </c>
      <c r="AH648" s="17">
        <v>0.58096384599126505</v>
      </c>
      <c r="AI648" s="17"/>
      <c r="AJ648" s="17">
        <v>0.62575513090400503</v>
      </c>
      <c r="AK648" s="17">
        <v>0.61537603693980503</v>
      </c>
      <c r="AL648" s="17">
        <v>0</v>
      </c>
      <c r="AM648" s="17">
        <v>1</v>
      </c>
      <c r="AN648" s="17">
        <v>0.78436590120493499</v>
      </c>
    </row>
    <row r="649" spans="2:40" x14ac:dyDescent="0.25">
      <c r="B649" t="s">
        <v>307</v>
      </c>
      <c r="C649" s="17">
        <v>0.11434150900261</v>
      </c>
      <c r="D649" s="17">
        <v>0.11169904532320001</v>
      </c>
      <c r="E649" s="17">
        <v>0.11739268919316299</v>
      </c>
      <c r="F649" s="17"/>
      <c r="G649" s="17">
        <v>7.3760784626750106E-2</v>
      </c>
      <c r="H649" s="17">
        <v>0.20197423811366599</v>
      </c>
      <c r="I649" s="17">
        <v>7.5285679148161005E-2</v>
      </c>
      <c r="J649" s="17">
        <v>0</v>
      </c>
      <c r="K649" s="17">
        <v>0</v>
      </c>
      <c r="L649" s="17">
        <v>0</v>
      </c>
      <c r="M649" s="17"/>
      <c r="N649" s="17">
        <v>0.15243983915401599</v>
      </c>
      <c r="O649" s="17">
        <v>0</v>
      </c>
      <c r="P649" s="17">
        <v>0.22010138491301101</v>
      </c>
      <c r="Q649" s="17">
        <v>0</v>
      </c>
      <c r="R649" s="17"/>
      <c r="S649" s="17">
        <v>7.99623696502266E-2</v>
      </c>
      <c r="T649" s="17">
        <v>0</v>
      </c>
      <c r="U649" s="17">
        <v>0</v>
      </c>
      <c r="V649" s="17">
        <v>0</v>
      </c>
      <c r="W649" s="17">
        <v>0</v>
      </c>
      <c r="X649" s="17">
        <v>0.36075758049404</v>
      </c>
      <c r="Y649" s="17">
        <v>0</v>
      </c>
      <c r="Z649" s="17">
        <v>0.237613497551068</v>
      </c>
      <c r="AA649" s="17">
        <v>0</v>
      </c>
      <c r="AB649" s="17">
        <v>0</v>
      </c>
      <c r="AC649" s="17">
        <v>0.27118404913202798</v>
      </c>
      <c r="AD649" s="17">
        <v>0</v>
      </c>
      <c r="AE649" s="17"/>
      <c r="AF649" s="17">
        <v>0.122234994277496</v>
      </c>
      <c r="AG649" s="17">
        <v>0.11432272548259401</v>
      </c>
      <c r="AH649" s="17">
        <v>0.10956215376730501</v>
      </c>
      <c r="AI649" s="17"/>
      <c r="AJ649" s="17">
        <v>4.6683265544606799E-2</v>
      </c>
      <c r="AK649" s="17">
        <v>0.16638373671959</v>
      </c>
      <c r="AL649" s="17">
        <v>0</v>
      </c>
      <c r="AM649" s="17">
        <v>0</v>
      </c>
      <c r="AN649" s="17">
        <v>0.21563409879506501</v>
      </c>
    </row>
    <row r="650" spans="2:40" x14ac:dyDescent="0.25">
      <c r="B650" t="s">
        <v>64</v>
      </c>
      <c r="C650" s="17">
        <v>3.8700388179536499E-2</v>
      </c>
      <c r="D650" s="17">
        <v>3.5099896859891601E-2</v>
      </c>
      <c r="E650" s="17">
        <v>4.28577765577964E-2</v>
      </c>
      <c r="F650" s="17"/>
      <c r="G650" s="17">
        <v>6.6155875277727497E-2</v>
      </c>
      <c r="H650" s="17">
        <v>5.5057925050289898E-2</v>
      </c>
      <c r="I650" s="17">
        <v>0</v>
      </c>
      <c r="J650" s="17">
        <v>0</v>
      </c>
      <c r="K650" s="17">
        <v>0</v>
      </c>
      <c r="L650" s="17">
        <v>0</v>
      </c>
      <c r="M650" s="17"/>
      <c r="N650" s="17">
        <v>5.46511640050419E-2</v>
      </c>
      <c r="O650" s="17">
        <v>0</v>
      </c>
      <c r="P650" s="17">
        <v>0</v>
      </c>
      <c r="Q650" s="17">
        <v>0.13927128478174999</v>
      </c>
      <c r="R650" s="17"/>
      <c r="S650" s="17">
        <v>0</v>
      </c>
      <c r="T650" s="17">
        <v>0</v>
      </c>
      <c r="U650" s="17">
        <v>0.55351886632197</v>
      </c>
      <c r="V650" s="17">
        <v>0</v>
      </c>
      <c r="W650" s="17">
        <v>0</v>
      </c>
      <c r="X650" s="17">
        <v>0</v>
      </c>
      <c r="Y650" s="17">
        <v>0</v>
      </c>
      <c r="Z650" s="17">
        <v>0</v>
      </c>
      <c r="AA650" s="17">
        <v>0</v>
      </c>
      <c r="AB650" s="17">
        <v>0</v>
      </c>
      <c r="AC650" s="17">
        <v>0.24322433963346601</v>
      </c>
      <c r="AD650" s="17">
        <v>0</v>
      </c>
      <c r="AE650" s="17"/>
      <c r="AF650" s="17">
        <v>0.123918190346979</v>
      </c>
      <c r="AG650" s="17">
        <v>0</v>
      </c>
      <c r="AH650" s="17">
        <v>0</v>
      </c>
      <c r="AI650" s="17"/>
      <c r="AJ650" s="17">
        <v>4.4276072125862299E-2</v>
      </c>
      <c r="AK650" s="17">
        <v>0</v>
      </c>
      <c r="AL650" s="17">
        <v>0.48461885248146402</v>
      </c>
      <c r="AM650" s="17">
        <v>0</v>
      </c>
      <c r="AN650" s="17">
        <v>0</v>
      </c>
    </row>
    <row r="651" spans="2:40" x14ac:dyDescent="0.25">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c r="AA651" s="17"/>
      <c r="AB651" s="17"/>
      <c r="AC651" s="17"/>
      <c r="AD651" s="17"/>
      <c r="AE651" s="17"/>
      <c r="AF651" s="17"/>
      <c r="AG651" s="17"/>
      <c r="AH651" s="17"/>
      <c r="AI651" s="17"/>
      <c r="AJ651" s="17"/>
      <c r="AK651" s="17"/>
      <c r="AL651" s="17"/>
      <c r="AM651" s="17"/>
      <c r="AN651" s="17"/>
    </row>
    <row r="652" spans="2:40" x14ac:dyDescent="0.25">
      <c r="B652" s="6" t="s">
        <v>327</v>
      </c>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c r="AA652" s="17"/>
      <c r="AB652" s="17"/>
      <c r="AC652" s="17"/>
      <c r="AD652" s="17"/>
      <c r="AE652" s="17"/>
      <c r="AF652" s="17"/>
      <c r="AG652" s="17"/>
      <c r="AH652" s="17"/>
      <c r="AI652" s="17"/>
      <c r="AJ652" s="17"/>
      <c r="AK652" s="17"/>
      <c r="AL652" s="17"/>
      <c r="AM652" s="17"/>
      <c r="AN652" s="17"/>
    </row>
    <row r="653" spans="2:40" x14ac:dyDescent="0.25">
      <c r="B653" s="24" t="s">
        <v>328</v>
      </c>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c r="AA653" s="17"/>
      <c r="AB653" s="17"/>
      <c r="AC653" s="17"/>
      <c r="AD653" s="17"/>
      <c r="AE653" s="17"/>
      <c r="AF653" s="17"/>
      <c r="AG653" s="17"/>
      <c r="AH653" s="17"/>
      <c r="AI653" s="17"/>
      <c r="AJ653" s="17"/>
      <c r="AK653" s="17"/>
      <c r="AL653" s="17"/>
      <c r="AM653" s="17"/>
      <c r="AN653" s="17"/>
    </row>
    <row r="654" spans="2:40" x14ac:dyDescent="0.25">
      <c r="B654" t="s">
        <v>291</v>
      </c>
      <c r="C654" s="17">
        <v>0.42923983133000798</v>
      </c>
      <c r="D654" s="17">
        <v>0.40958230358728698</v>
      </c>
      <c r="E654" s="17">
        <v>0.45307353122323601</v>
      </c>
      <c r="F654" s="17"/>
      <c r="G654" s="17">
        <v>0.38823606287905899</v>
      </c>
      <c r="H654" s="17">
        <v>0.38388209397739098</v>
      </c>
      <c r="I654" s="17">
        <v>0.46827953135557299</v>
      </c>
      <c r="J654" s="17">
        <v>0.51914114727724903</v>
      </c>
      <c r="K654" s="17">
        <v>0.432248837934749</v>
      </c>
      <c r="L654" s="17">
        <v>0.40811343078054502</v>
      </c>
      <c r="M654" s="17"/>
      <c r="N654" s="17">
        <v>0.383072180267644</v>
      </c>
      <c r="O654" s="17">
        <v>0.47011585632907099</v>
      </c>
      <c r="P654" s="17">
        <v>0.51512479866486505</v>
      </c>
      <c r="Q654" s="17">
        <v>0.36238676720167301</v>
      </c>
      <c r="R654" s="17"/>
      <c r="S654" s="17">
        <v>0.44968991738172998</v>
      </c>
      <c r="T654" s="17">
        <v>0.391148263556585</v>
      </c>
      <c r="U654" s="17">
        <v>0.305221704464682</v>
      </c>
      <c r="V654" s="17">
        <v>0.44741105943076998</v>
      </c>
      <c r="W654" s="17">
        <v>0.48260191231713201</v>
      </c>
      <c r="X654" s="17">
        <v>0.44005817233931199</v>
      </c>
      <c r="Y654" s="17">
        <v>0.46650591397520402</v>
      </c>
      <c r="Z654" s="17">
        <v>0.374566464972025</v>
      </c>
      <c r="AA654" s="17">
        <v>0.460407202483675</v>
      </c>
      <c r="AB654" s="17">
        <v>0.55813698331542705</v>
      </c>
      <c r="AC654" s="17">
        <v>0.30370928616705301</v>
      </c>
      <c r="AD654" s="17">
        <v>0.48257767636198701</v>
      </c>
      <c r="AE654" s="17"/>
      <c r="AF654" s="17">
        <v>0.49162161165329799</v>
      </c>
      <c r="AG654" s="17">
        <v>0.38389473825538101</v>
      </c>
      <c r="AH654" s="17">
        <v>0.31424534431488799</v>
      </c>
      <c r="AI654" s="17"/>
      <c r="AJ654" s="17">
        <v>0.56207839689293804</v>
      </c>
      <c r="AK654" s="17">
        <v>0.31538032698961899</v>
      </c>
      <c r="AL654" s="17">
        <v>0.486593316467404</v>
      </c>
      <c r="AM654" s="17">
        <v>0</v>
      </c>
      <c r="AN654" s="17">
        <v>0.222576601493233</v>
      </c>
    </row>
    <row r="655" spans="2:40" x14ac:dyDescent="0.25">
      <c r="B655" t="s">
        <v>289</v>
      </c>
      <c r="C655" s="17">
        <v>0.41830805857180797</v>
      </c>
      <c r="D655" s="17">
        <v>0.39036079165026999</v>
      </c>
      <c r="E655" s="17">
        <v>0.452192623373735</v>
      </c>
      <c r="F655" s="17"/>
      <c r="G655" s="17">
        <v>0.495291666876715</v>
      </c>
      <c r="H655" s="17">
        <v>0.29517715973824299</v>
      </c>
      <c r="I655" s="17">
        <v>0.408185422736276</v>
      </c>
      <c r="J655" s="17">
        <v>0.28790857415649301</v>
      </c>
      <c r="K655" s="17">
        <v>0.72247051822430097</v>
      </c>
      <c r="L655" s="17">
        <v>0.367456572751581</v>
      </c>
      <c r="M655" s="17"/>
      <c r="N655" s="17">
        <v>0.46693559422780101</v>
      </c>
      <c r="O655" s="17">
        <v>0.41421508467688301</v>
      </c>
      <c r="P655" s="17">
        <v>0.35349789783855801</v>
      </c>
      <c r="Q655" s="17">
        <v>0.43284589631245601</v>
      </c>
      <c r="R655" s="17"/>
      <c r="S655" s="17">
        <v>0.33358733102282101</v>
      </c>
      <c r="T655" s="17">
        <v>0.54353508309223098</v>
      </c>
      <c r="U655" s="17">
        <v>0.248382119948833</v>
      </c>
      <c r="V655" s="17">
        <v>0.57058303071900796</v>
      </c>
      <c r="W655" s="17">
        <v>0.40217185979318598</v>
      </c>
      <c r="X655" s="17">
        <v>0.40396829563481801</v>
      </c>
      <c r="Y655" s="17">
        <v>0.65294382099080595</v>
      </c>
      <c r="Z655" s="17">
        <v>0.11576465101535301</v>
      </c>
      <c r="AA655" s="17">
        <v>0.338743061721542</v>
      </c>
      <c r="AB655" s="17">
        <v>0.266009438826595</v>
      </c>
      <c r="AC655" s="17">
        <v>0.467636425095798</v>
      </c>
      <c r="AD655" s="17">
        <v>1</v>
      </c>
      <c r="AE655" s="17"/>
      <c r="AF655" s="17">
        <v>0.35075689474719401</v>
      </c>
      <c r="AG655" s="17">
        <v>0.48223783211486199</v>
      </c>
      <c r="AH655" s="17">
        <v>0.27974950909055502</v>
      </c>
      <c r="AI655" s="17"/>
      <c r="AJ655" s="17">
        <v>0.34398217787166102</v>
      </c>
      <c r="AK655" s="17">
        <v>0.50829778005783999</v>
      </c>
      <c r="AL655" s="17">
        <v>0.360111083268221</v>
      </c>
      <c r="AM655" s="17">
        <v>0</v>
      </c>
      <c r="AN655" s="17">
        <v>0</v>
      </c>
    </row>
    <row r="656" spans="2:40" x14ac:dyDescent="0.25">
      <c r="B656" t="s">
        <v>292</v>
      </c>
      <c r="C656" s="17">
        <v>0.41392601918316102</v>
      </c>
      <c r="D656" s="17">
        <v>0.43266297307170398</v>
      </c>
      <c r="E656" s="17">
        <v>0.39120846579915702</v>
      </c>
      <c r="F656" s="17"/>
      <c r="G656" s="17">
        <v>0.43958656214470099</v>
      </c>
      <c r="H656" s="17">
        <v>0.33473936474385402</v>
      </c>
      <c r="I656" s="17">
        <v>0.33820079732802599</v>
      </c>
      <c r="J656" s="17">
        <v>0.46248747158778702</v>
      </c>
      <c r="K656" s="17">
        <v>0.46001611712794299</v>
      </c>
      <c r="L656" s="17">
        <v>0.51624835093374</v>
      </c>
      <c r="M656" s="17"/>
      <c r="N656" s="17">
        <v>0.46355063491834703</v>
      </c>
      <c r="O656" s="17">
        <v>0.28982331600160099</v>
      </c>
      <c r="P656" s="17">
        <v>0.37305750828666201</v>
      </c>
      <c r="Q656" s="17">
        <v>0.49638992457676201</v>
      </c>
      <c r="R656" s="17"/>
      <c r="S656" s="17">
        <v>0.36746031369403798</v>
      </c>
      <c r="T656" s="17">
        <v>0.30574966119421099</v>
      </c>
      <c r="U656" s="17">
        <v>0.54173569840092595</v>
      </c>
      <c r="V656" s="17">
        <v>0.34321560984506</v>
      </c>
      <c r="W656" s="17">
        <v>0.339308847041846</v>
      </c>
      <c r="X656" s="17">
        <v>0.24835779935486299</v>
      </c>
      <c r="Y656" s="17">
        <v>0.33866118921670502</v>
      </c>
      <c r="Z656" s="17">
        <v>0.75678846409378298</v>
      </c>
      <c r="AA656" s="17">
        <v>0.42270713803483501</v>
      </c>
      <c r="AB656" s="17">
        <v>0.66277654860614299</v>
      </c>
      <c r="AC656" s="17">
        <v>0.60346173940160197</v>
      </c>
      <c r="AD656" s="17">
        <v>0.51742232363801299</v>
      </c>
      <c r="AE656" s="17"/>
      <c r="AF656" s="17">
        <v>0.41593313590407199</v>
      </c>
      <c r="AG656" s="17">
        <v>0.42548484522174002</v>
      </c>
      <c r="AH656" s="17">
        <v>0.32526747253768601</v>
      </c>
      <c r="AI656" s="17"/>
      <c r="AJ656" s="17">
        <v>0.37149043064590298</v>
      </c>
      <c r="AK656" s="17">
        <v>0.44972255962263902</v>
      </c>
      <c r="AL656" s="17">
        <v>0.44752548762715799</v>
      </c>
      <c r="AM656" s="17">
        <v>0</v>
      </c>
      <c r="AN656" s="17">
        <v>0.191503191504235</v>
      </c>
    </row>
    <row r="657" spans="2:40" x14ac:dyDescent="0.25">
      <c r="B657" t="s">
        <v>290</v>
      </c>
      <c r="C657" s="17">
        <v>0.34994520337436302</v>
      </c>
      <c r="D657" s="17">
        <v>0.326763379683704</v>
      </c>
      <c r="E657" s="17">
        <v>0.37805192340814098</v>
      </c>
      <c r="F657" s="17"/>
      <c r="G657" s="17">
        <v>0.25328790755186298</v>
      </c>
      <c r="H657" s="17">
        <v>0.30426902929159999</v>
      </c>
      <c r="I657" s="17">
        <v>0.33170122070769997</v>
      </c>
      <c r="J657" s="17">
        <v>0.44171240526719102</v>
      </c>
      <c r="K657" s="17">
        <v>0.50113606088109797</v>
      </c>
      <c r="L657" s="17">
        <v>0.327651723360951</v>
      </c>
      <c r="M657" s="17"/>
      <c r="N657" s="17">
        <v>0.42266294958921002</v>
      </c>
      <c r="O657" s="17">
        <v>0.21292803225595799</v>
      </c>
      <c r="P657" s="17">
        <v>0.40327980954942</v>
      </c>
      <c r="Q657" s="17">
        <v>0.32266379188789301</v>
      </c>
      <c r="R657" s="17"/>
      <c r="S657" s="17">
        <v>0.28561903939535499</v>
      </c>
      <c r="T657" s="17">
        <v>0.307097675286502</v>
      </c>
      <c r="U657" s="17">
        <v>0.55416188175255199</v>
      </c>
      <c r="V657" s="17">
        <v>0.243210217462871</v>
      </c>
      <c r="W657" s="17">
        <v>0.31746406522057402</v>
      </c>
      <c r="X657" s="17">
        <v>0.52129410615930305</v>
      </c>
      <c r="Y657" s="17">
        <v>0.19336056340139199</v>
      </c>
      <c r="Z657" s="17">
        <v>0.1268216648735</v>
      </c>
      <c r="AA657" s="17">
        <v>0.34406908467136998</v>
      </c>
      <c r="AB657" s="17">
        <v>0.45001632379100498</v>
      </c>
      <c r="AC657" s="17">
        <v>0.44985706055723101</v>
      </c>
      <c r="AD657" s="17">
        <v>0.51742232363801299</v>
      </c>
      <c r="AE657" s="17"/>
      <c r="AF657" s="17">
        <v>0.25123307921416199</v>
      </c>
      <c r="AG657" s="17">
        <v>0.39265595276272403</v>
      </c>
      <c r="AH657" s="17">
        <v>0.546319387633453</v>
      </c>
      <c r="AI657" s="17"/>
      <c r="AJ657" s="17">
        <v>0.252137657685506</v>
      </c>
      <c r="AK657" s="17">
        <v>0.37700010152993402</v>
      </c>
      <c r="AL657" s="17">
        <v>0.344750170329573</v>
      </c>
      <c r="AM657" s="17">
        <v>0.51645260082120104</v>
      </c>
      <c r="AN657" s="17">
        <v>0.777423398506767</v>
      </c>
    </row>
    <row r="658" spans="2:40" x14ac:dyDescent="0.25">
      <c r="B658" t="s">
        <v>293</v>
      </c>
      <c r="C658" s="17">
        <v>0.29871115077562899</v>
      </c>
      <c r="D658" s="17">
        <v>0.29022858551764802</v>
      </c>
      <c r="E658" s="17">
        <v>0.30899580698110202</v>
      </c>
      <c r="F658" s="17"/>
      <c r="G658" s="17">
        <v>0.29143437805023797</v>
      </c>
      <c r="H658" s="17">
        <v>0.33332792910763598</v>
      </c>
      <c r="I658" s="17">
        <v>0.37751716047324801</v>
      </c>
      <c r="J658" s="17">
        <v>0.388755473647801</v>
      </c>
      <c r="K658" s="17">
        <v>0.25765124346224599</v>
      </c>
      <c r="L658" s="17">
        <v>0.107012138045984</v>
      </c>
      <c r="M658" s="17"/>
      <c r="N658" s="17">
        <v>0.24533914283817701</v>
      </c>
      <c r="O658" s="17">
        <v>0.39179664752064802</v>
      </c>
      <c r="P658" s="17">
        <v>0.173895014924312</v>
      </c>
      <c r="Q658" s="17">
        <v>0.41031759360709202</v>
      </c>
      <c r="R658" s="17"/>
      <c r="S658" s="17">
        <v>0.29480892326068803</v>
      </c>
      <c r="T658" s="17">
        <v>0.13143084513491701</v>
      </c>
      <c r="U658" s="17">
        <v>0.17431066932974301</v>
      </c>
      <c r="V658" s="17">
        <v>0.48792394325473998</v>
      </c>
      <c r="W658" s="17">
        <v>0.431094327965306</v>
      </c>
      <c r="X658" s="17">
        <v>0.276381367412385</v>
      </c>
      <c r="Y658" s="17">
        <v>0.26696709741962898</v>
      </c>
      <c r="Z658" s="17">
        <v>0.253041333413836</v>
      </c>
      <c r="AA658" s="17">
        <v>0.50429988626038902</v>
      </c>
      <c r="AB658" s="17">
        <v>0.20322625448512299</v>
      </c>
      <c r="AC658" s="17">
        <v>0.22843322114137499</v>
      </c>
      <c r="AD658" s="17">
        <v>0.48257767636198701</v>
      </c>
      <c r="AE658" s="17"/>
      <c r="AF658" s="17">
        <v>0.28601084926121201</v>
      </c>
      <c r="AG658" s="17">
        <v>0.30939244436855401</v>
      </c>
      <c r="AH658" s="17">
        <v>0.34041208960962399</v>
      </c>
      <c r="AI658" s="17"/>
      <c r="AJ658" s="17">
        <v>0.167546917076354</v>
      </c>
      <c r="AK658" s="17">
        <v>0.42967958826066799</v>
      </c>
      <c r="AL658" s="17">
        <v>0.40622506197311797</v>
      </c>
      <c r="AM658" s="17">
        <v>0</v>
      </c>
      <c r="AN658" s="17">
        <v>0.38971283837188397</v>
      </c>
    </row>
    <row r="659" spans="2:40" x14ac:dyDescent="0.25">
      <c r="B659" t="s">
        <v>64</v>
      </c>
      <c r="C659" s="17">
        <v>3.6524757585028399E-2</v>
      </c>
      <c r="D659" s="17">
        <v>1.33290973199421E-2</v>
      </c>
      <c r="E659" s="17">
        <v>6.4648253724468502E-2</v>
      </c>
      <c r="F659" s="17"/>
      <c r="G659" s="17">
        <v>8.1154988941072495E-2</v>
      </c>
      <c r="H659" s="17">
        <v>2.5821821789698701E-2</v>
      </c>
      <c r="I659" s="17">
        <v>0</v>
      </c>
      <c r="J659" s="17">
        <v>0</v>
      </c>
      <c r="K659" s="17">
        <v>0</v>
      </c>
      <c r="L659" s="17">
        <v>0.11738207217440499</v>
      </c>
      <c r="M659" s="17"/>
      <c r="N659" s="17">
        <v>0</v>
      </c>
      <c r="O659" s="17">
        <v>8.2309667164972095E-2</v>
      </c>
      <c r="P659" s="17">
        <v>4.9440398073474501E-2</v>
      </c>
      <c r="Q659" s="17">
        <v>2.83204949945665E-2</v>
      </c>
      <c r="R659" s="17"/>
      <c r="S659" s="17">
        <v>8.1210199142366393E-2</v>
      </c>
      <c r="T659" s="17">
        <v>0</v>
      </c>
      <c r="U659" s="17">
        <v>0</v>
      </c>
      <c r="V659" s="17">
        <v>0</v>
      </c>
      <c r="W659" s="17">
        <v>8.3838029733790606E-2</v>
      </c>
      <c r="X659" s="17">
        <v>0.11588696562183901</v>
      </c>
      <c r="Y659" s="17">
        <v>0</v>
      </c>
      <c r="Z659" s="17">
        <v>0.116389871032716</v>
      </c>
      <c r="AA659" s="17">
        <v>0</v>
      </c>
      <c r="AB659" s="17">
        <v>0</v>
      </c>
      <c r="AC659" s="17">
        <v>0</v>
      </c>
      <c r="AD659" s="17">
        <v>0</v>
      </c>
      <c r="AE659" s="17"/>
      <c r="AF659" s="17">
        <v>4.9620998154282898E-2</v>
      </c>
      <c r="AG659" s="17">
        <v>3.3029210543182301E-2</v>
      </c>
      <c r="AH659" s="17">
        <v>0</v>
      </c>
      <c r="AI659" s="17"/>
      <c r="AJ659" s="17">
        <v>3.3246807817509702E-2</v>
      </c>
      <c r="AK659" s="17">
        <v>2.92758580194355E-2</v>
      </c>
      <c r="AL659" s="17">
        <v>0</v>
      </c>
      <c r="AM659" s="17">
        <v>0.48354739917879902</v>
      </c>
      <c r="AN659" s="17">
        <v>0</v>
      </c>
    </row>
    <row r="660" spans="2:40" x14ac:dyDescent="0.25">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c r="AA660" s="17"/>
      <c r="AB660" s="17"/>
      <c r="AC660" s="17"/>
      <c r="AD660" s="17"/>
      <c r="AE660" s="17"/>
      <c r="AF660" s="17"/>
      <c r="AG660" s="17"/>
      <c r="AH660" s="17"/>
      <c r="AI660" s="17"/>
      <c r="AJ660" s="17"/>
      <c r="AK660" s="17"/>
      <c r="AL660" s="17"/>
      <c r="AM660" s="17"/>
      <c r="AN660" s="17"/>
    </row>
    <row r="661" spans="2:40" x14ac:dyDescent="0.25">
      <c r="B661" s="6" t="s">
        <v>329</v>
      </c>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c r="AA661" s="17"/>
      <c r="AB661" s="17"/>
      <c r="AC661" s="17"/>
      <c r="AD661" s="17"/>
      <c r="AE661" s="17"/>
      <c r="AF661" s="17"/>
      <c r="AG661" s="17"/>
      <c r="AH661" s="17"/>
      <c r="AI661" s="17"/>
      <c r="AJ661" s="17"/>
      <c r="AK661" s="17"/>
      <c r="AL661" s="17"/>
      <c r="AM661" s="17"/>
      <c r="AN661" s="17"/>
    </row>
    <row r="662" spans="2:40" x14ac:dyDescent="0.25">
      <c r="B662" s="24" t="s">
        <v>328</v>
      </c>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c r="AA662" s="17"/>
      <c r="AB662" s="17"/>
      <c r="AC662" s="17"/>
      <c r="AD662" s="17"/>
      <c r="AE662" s="17"/>
      <c r="AF662" s="17"/>
      <c r="AG662" s="17"/>
      <c r="AH662" s="17"/>
      <c r="AI662" s="17"/>
      <c r="AJ662" s="17"/>
      <c r="AK662" s="17"/>
      <c r="AL662" s="17"/>
      <c r="AM662" s="17"/>
      <c r="AN662" s="17"/>
    </row>
    <row r="663" spans="2:40" x14ac:dyDescent="0.25">
      <c r="B663" t="s">
        <v>296</v>
      </c>
      <c r="C663" s="17">
        <v>1.12671053460663E-2</v>
      </c>
      <c r="D663" s="17">
        <v>0</v>
      </c>
      <c r="E663" s="17">
        <v>2.4927867319706198E-2</v>
      </c>
      <c r="F663" s="17"/>
      <c r="G663" s="17">
        <v>0</v>
      </c>
      <c r="H663" s="17">
        <v>0</v>
      </c>
      <c r="I663" s="17">
        <v>2.9445950905833001E-2</v>
      </c>
      <c r="J663" s="17">
        <v>0</v>
      </c>
      <c r="K663" s="17">
        <v>0</v>
      </c>
      <c r="L663" s="17">
        <v>3.82235980156952E-2</v>
      </c>
      <c r="M663" s="17"/>
      <c r="N663" s="17">
        <v>0</v>
      </c>
      <c r="O663" s="17">
        <v>5.6372385272008503E-2</v>
      </c>
      <c r="P663" s="17">
        <v>0</v>
      </c>
      <c r="Q663" s="17">
        <v>0</v>
      </c>
      <c r="R663" s="17"/>
      <c r="S663" s="17">
        <v>3.8073762257407502E-2</v>
      </c>
      <c r="T663" s="17">
        <v>0</v>
      </c>
      <c r="U663" s="17">
        <v>0</v>
      </c>
      <c r="V663" s="17">
        <v>0</v>
      </c>
      <c r="W663" s="17">
        <v>0</v>
      </c>
      <c r="X663" s="17">
        <v>0</v>
      </c>
      <c r="Y663" s="17">
        <v>0</v>
      </c>
      <c r="Z663" s="17">
        <v>0.12621966854033601</v>
      </c>
      <c r="AA663" s="17">
        <v>0</v>
      </c>
      <c r="AB663" s="17">
        <v>0</v>
      </c>
      <c r="AC663" s="17">
        <v>0</v>
      </c>
      <c r="AD663" s="17">
        <v>0</v>
      </c>
      <c r="AE663" s="17"/>
      <c r="AF663" s="17">
        <v>2.78517733810042E-2</v>
      </c>
      <c r="AG663" s="17">
        <v>0</v>
      </c>
      <c r="AH663" s="17">
        <v>0</v>
      </c>
      <c r="AI663" s="17"/>
      <c r="AJ663" s="17">
        <v>1.5882456235847602E-2</v>
      </c>
      <c r="AK663" s="17">
        <v>1.4722290417037801E-2</v>
      </c>
      <c r="AL663" s="17">
        <v>0</v>
      </c>
      <c r="AM663" s="17">
        <v>0</v>
      </c>
      <c r="AN663" s="17">
        <v>0</v>
      </c>
    </row>
    <row r="664" spans="2:40" x14ac:dyDescent="0.25">
      <c r="B664" t="s">
        <v>297</v>
      </c>
      <c r="C664" s="17">
        <v>8.6484962025195997E-2</v>
      </c>
      <c r="D664" s="17">
        <v>7.3770894336822296E-2</v>
      </c>
      <c r="E664" s="17">
        <v>0.101900088366254</v>
      </c>
      <c r="F664" s="17"/>
      <c r="G664" s="17">
        <v>0.136394307740384</v>
      </c>
      <c r="H664" s="17">
        <v>5.5373407229960502E-2</v>
      </c>
      <c r="I664" s="17">
        <v>6.4527630100964503E-2</v>
      </c>
      <c r="J664" s="17">
        <v>9.70806987101588E-2</v>
      </c>
      <c r="K664" s="17">
        <v>0.111745180218716</v>
      </c>
      <c r="L664" s="17">
        <v>7.2433837548416799E-2</v>
      </c>
      <c r="M664" s="17"/>
      <c r="N664" s="17">
        <v>9.2213997009749096E-2</v>
      </c>
      <c r="O664" s="17">
        <v>8.3255388382894299E-2</v>
      </c>
      <c r="P664" s="17">
        <v>0.12651869979738301</v>
      </c>
      <c r="Q664" s="17">
        <v>4.2592787171394801E-2</v>
      </c>
      <c r="R664" s="17"/>
      <c r="S664" s="17">
        <v>0.10468857765667799</v>
      </c>
      <c r="T664" s="17">
        <v>4.6965825854224499E-2</v>
      </c>
      <c r="U664" s="17">
        <v>0.26626943496738698</v>
      </c>
      <c r="V664" s="17">
        <v>0.201085439641809</v>
      </c>
      <c r="W664" s="17">
        <v>0</v>
      </c>
      <c r="X664" s="17">
        <v>9.71806800792646E-2</v>
      </c>
      <c r="Y664" s="17">
        <v>6.11781561288239E-2</v>
      </c>
      <c r="Z664" s="17">
        <v>0</v>
      </c>
      <c r="AA664" s="17">
        <v>0.115489355992975</v>
      </c>
      <c r="AB664" s="17">
        <v>0.100431081088457</v>
      </c>
      <c r="AC664" s="17">
        <v>0</v>
      </c>
      <c r="AD664" s="17">
        <v>0</v>
      </c>
      <c r="AE664" s="17"/>
      <c r="AF664" s="17">
        <v>7.4187257515300906E-2</v>
      </c>
      <c r="AG664" s="17">
        <v>6.5772073587211002E-2</v>
      </c>
      <c r="AH664" s="17">
        <v>0.27925640466394103</v>
      </c>
      <c r="AI664" s="17"/>
      <c r="AJ664" s="17">
        <v>0.144830712866615</v>
      </c>
      <c r="AK664" s="17">
        <v>4.3358352355576502E-2</v>
      </c>
      <c r="AL664" s="17">
        <v>5.9219764187123103E-2</v>
      </c>
      <c r="AM664" s="17">
        <v>0</v>
      </c>
      <c r="AN664" s="17">
        <v>0.40560936245708501</v>
      </c>
    </row>
    <row r="665" spans="2:40" x14ac:dyDescent="0.25">
      <c r="B665" t="s">
        <v>298</v>
      </c>
      <c r="C665" s="17">
        <v>0.244358860817359</v>
      </c>
      <c r="D665" s="17">
        <v>0.284897478872018</v>
      </c>
      <c r="E665" s="17">
        <v>0.19520795692718301</v>
      </c>
      <c r="F665" s="17"/>
      <c r="G665" s="17">
        <v>0.41981065870205903</v>
      </c>
      <c r="H665" s="17">
        <v>0.35796591450231502</v>
      </c>
      <c r="I665" s="17">
        <v>0.10045494830745499</v>
      </c>
      <c r="J665" s="17">
        <v>0.21176959154570199</v>
      </c>
      <c r="K665" s="17">
        <v>0.14494904665598499</v>
      </c>
      <c r="L665" s="17">
        <v>0.18353319029465301</v>
      </c>
      <c r="M665" s="17"/>
      <c r="N665" s="17">
        <v>0.20930549362887699</v>
      </c>
      <c r="O665" s="17">
        <v>0.149923100958404</v>
      </c>
      <c r="P665" s="17">
        <v>0.33210799785227402</v>
      </c>
      <c r="Q665" s="17">
        <v>0.26825953962216997</v>
      </c>
      <c r="R665" s="17"/>
      <c r="S665" s="17">
        <v>0.42909805848037103</v>
      </c>
      <c r="T665" s="17">
        <v>0.17298471435943</v>
      </c>
      <c r="U665" s="17">
        <v>0.39939674675546599</v>
      </c>
      <c r="V665" s="17">
        <v>0</v>
      </c>
      <c r="W665" s="17">
        <v>0.31609383013075898</v>
      </c>
      <c r="X665" s="17">
        <v>0.12723492753489599</v>
      </c>
      <c r="Y665" s="17">
        <v>0.35394450061321198</v>
      </c>
      <c r="Z665" s="17">
        <v>0</v>
      </c>
      <c r="AA665" s="17">
        <v>0.14332219232357901</v>
      </c>
      <c r="AB665" s="17">
        <v>0.183344830031199</v>
      </c>
      <c r="AC665" s="17">
        <v>0.33149984558315099</v>
      </c>
      <c r="AD665" s="17">
        <v>0.51742232363801299</v>
      </c>
      <c r="AE665" s="17"/>
      <c r="AF665" s="17">
        <v>0.24046271671251301</v>
      </c>
      <c r="AG665" s="17">
        <v>0.27165740108733999</v>
      </c>
      <c r="AH665" s="17">
        <v>0.13867103066519099</v>
      </c>
      <c r="AI665" s="17"/>
      <c r="AJ665" s="17">
        <v>0.164671123673958</v>
      </c>
      <c r="AK665" s="17">
        <v>0.30358026684891498</v>
      </c>
      <c r="AL665" s="17">
        <v>0.189107296727967</v>
      </c>
      <c r="AM665" s="17">
        <v>0.48354739917879902</v>
      </c>
      <c r="AN665" s="17">
        <v>0.191503191504235</v>
      </c>
    </row>
    <row r="666" spans="2:40" x14ac:dyDescent="0.25">
      <c r="B666" t="s">
        <v>299</v>
      </c>
      <c r="C666" s="17">
        <v>0.203872568698168</v>
      </c>
      <c r="D666" s="17">
        <v>0.28729609102304898</v>
      </c>
      <c r="E666" s="17">
        <v>0.102726014505284</v>
      </c>
      <c r="F666" s="17"/>
      <c r="G666" s="17">
        <v>0.29731805841563802</v>
      </c>
      <c r="H666" s="17">
        <v>0.19436536404229501</v>
      </c>
      <c r="I666" s="17">
        <v>0.23898851699388601</v>
      </c>
      <c r="J666" s="17">
        <v>0.16433936613344899</v>
      </c>
      <c r="K666" s="17">
        <v>0.19775414119094001</v>
      </c>
      <c r="L666" s="17">
        <v>0.108359365881945</v>
      </c>
      <c r="M666" s="17"/>
      <c r="N666" s="17">
        <v>0.26777760929919597</v>
      </c>
      <c r="O666" s="17">
        <v>0.24672779609273701</v>
      </c>
      <c r="P666" s="17">
        <v>0.14275105218344</v>
      </c>
      <c r="Q666" s="17">
        <v>0.161517393058176</v>
      </c>
      <c r="R666" s="17"/>
      <c r="S666" s="17">
        <v>0.127454293815843</v>
      </c>
      <c r="T666" s="17">
        <v>0.32092810841326402</v>
      </c>
      <c r="U666" s="17">
        <v>0.169007704477249</v>
      </c>
      <c r="V666" s="17">
        <v>0.211730760147429</v>
      </c>
      <c r="W666" s="17">
        <v>0.27196949632772299</v>
      </c>
      <c r="X666" s="17">
        <v>0.23507902682826901</v>
      </c>
      <c r="Y666" s="17">
        <v>7.8019719470739698E-2</v>
      </c>
      <c r="Z666" s="17">
        <v>0.13080533393219199</v>
      </c>
      <c r="AA666" s="17">
        <v>0.20374054386300799</v>
      </c>
      <c r="AB666" s="17">
        <v>0.27436107219577099</v>
      </c>
      <c r="AC666" s="17">
        <v>0.22935576243929501</v>
      </c>
      <c r="AD666" s="17">
        <v>0</v>
      </c>
      <c r="AE666" s="17"/>
      <c r="AF666" s="17">
        <v>0.19291577601091101</v>
      </c>
      <c r="AG666" s="17">
        <v>0.206643063952826</v>
      </c>
      <c r="AH666" s="17">
        <v>0.19768635799559001</v>
      </c>
      <c r="AI666" s="17"/>
      <c r="AJ666" s="17">
        <v>0.16881199998386301</v>
      </c>
      <c r="AK666" s="17">
        <v>0.234246605641315</v>
      </c>
      <c r="AL666" s="17">
        <v>0.20972071501345699</v>
      </c>
      <c r="AM666" s="17">
        <v>0.51645260082120104</v>
      </c>
      <c r="AN666" s="17">
        <v>0.20467779917103099</v>
      </c>
    </row>
    <row r="667" spans="2:40" x14ac:dyDescent="0.25">
      <c r="B667" t="s">
        <v>300</v>
      </c>
      <c r="C667" s="17">
        <v>0.13879851294807499</v>
      </c>
      <c r="D667" s="17">
        <v>0.10344077665910099</v>
      </c>
      <c r="E667" s="17">
        <v>0.181667875089882</v>
      </c>
      <c r="F667" s="17"/>
      <c r="G667" s="17">
        <v>0.10043407596628801</v>
      </c>
      <c r="H667" s="17">
        <v>0.147205809497683</v>
      </c>
      <c r="I667" s="17">
        <v>0.27502748566191998</v>
      </c>
      <c r="J667" s="17">
        <v>0.106405795395106</v>
      </c>
      <c r="K667" s="17">
        <v>3.8947589961976399E-2</v>
      </c>
      <c r="L667" s="17">
        <v>0.11431972980366099</v>
      </c>
      <c r="M667" s="17"/>
      <c r="N667" s="17">
        <v>0.139207650835521</v>
      </c>
      <c r="O667" s="17">
        <v>5.5854789045911298E-2</v>
      </c>
      <c r="P667" s="17">
        <v>9.8943492552387297E-2</v>
      </c>
      <c r="Q667" s="17">
        <v>0.242531803683606</v>
      </c>
      <c r="R667" s="17"/>
      <c r="S667" s="17">
        <v>0.180500587108605</v>
      </c>
      <c r="T667" s="17">
        <v>0.18667123475953601</v>
      </c>
      <c r="U667" s="17">
        <v>0</v>
      </c>
      <c r="V667" s="17">
        <v>0.37901560057998002</v>
      </c>
      <c r="W667" s="17">
        <v>0.144388510428196</v>
      </c>
      <c r="X667" s="17">
        <v>7.5275823099027306E-2</v>
      </c>
      <c r="Y667" s="17">
        <v>0.197910236968661</v>
      </c>
      <c r="Z667" s="17">
        <v>0.11576465101535301</v>
      </c>
      <c r="AA667" s="17">
        <v>0.14250063009427999</v>
      </c>
      <c r="AB667" s="17">
        <v>0</v>
      </c>
      <c r="AC667" s="17">
        <v>7.7399006944256707E-2</v>
      </c>
      <c r="AD667" s="17">
        <v>0</v>
      </c>
      <c r="AE667" s="17"/>
      <c r="AF667" s="17">
        <v>0.15688053920693601</v>
      </c>
      <c r="AG667" s="17">
        <v>0.11050324693042</v>
      </c>
      <c r="AH667" s="17">
        <v>0.23899701200790899</v>
      </c>
      <c r="AI667" s="17"/>
      <c r="AJ667" s="17">
        <v>0.18904192961760999</v>
      </c>
      <c r="AK667" s="17">
        <v>0.10043032459770899</v>
      </c>
      <c r="AL667" s="17">
        <v>0.18045612828144</v>
      </c>
      <c r="AM667" s="17">
        <v>0</v>
      </c>
      <c r="AN667" s="17">
        <v>0.198209646867649</v>
      </c>
    </row>
    <row r="668" spans="2:40" x14ac:dyDescent="0.25">
      <c r="B668" t="s">
        <v>301</v>
      </c>
      <c r="C668" s="17">
        <v>0.10089585731907801</v>
      </c>
      <c r="D668" s="17">
        <v>0.11833694208359501</v>
      </c>
      <c r="E668" s="17">
        <v>7.9749475865094496E-2</v>
      </c>
      <c r="F668" s="17"/>
      <c r="G668" s="17">
        <v>4.6042899175631098E-2</v>
      </c>
      <c r="H668" s="17">
        <v>0.14302230206277</v>
      </c>
      <c r="I668" s="17">
        <v>0.128523408043901</v>
      </c>
      <c r="J668" s="17">
        <v>0.19489045202208699</v>
      </c>
      <c r="K668" s="17">
        <v>3.2793568659707797E-2</v>
      </c>
      <c r="L668" s="17">
        <v>4.0231236811569503E-2</v>
      </c>
      <c r="M668" s="17"/>
      <c r="N668" s="17">
        <v>9.9322463301720204E-2</v>
      </c>
      <c r="O668" s="17">
        <v>8.31482480385176E-2</v>
      </c>
      <c r="P668" s="17">
        <v>0.109116351847872</v>
      </c>
      <c r="Q668" s="17">
        <v>0.10814925861005401</v>
      </c>
      <c r="R668" s="17"/>
      <c r="S668" s="17">
        <v>3.9204280308397198E-2</v>
      </c>
      <c r="T668" s="17">
        <v>4.9038843021948803E-2</v>
      </c>
      <c r="U668" s="17">
        <v>8.5760068878048198E-2</v>
      </c>
      <c r="V668" s="17">
        <v>0</v>
      </c>
      <c r="W668" s="17">
        <v>9.8380626119224102E-2</v>
      </c>
      <c r="X668" s="17">
        <v>0.188633473896054</v>
      </c>
      <c r="Y668" s="17">
        <v>0.12628702425115401</v>
      </c>
      <c r="Z668" s="17">
        <v>0.13198014908317099</v>
      </c>
      <c r="AA668" s="17">
        <v>0.21024559834835799</v>
      </c>
      <c r="AB668" s="17">
        <v>0</v>
      </c>
      <c r="AC668" s="17">
        <v>0.14720664739066799</v>
      </c>
      <c r="AD668" s="17">
        <v>0</v>
      </c>
      <c r="AE668" s="17"/>
      <c r="AF668" s="17">
        <v>0.117722378536155</v>
      </c>
      <c r="AG668" s="17">
        <v>9.4717296554725897E-2</v>
      </c>
      <c r="AH668" s="17">
        <v>7.1786717179421103E-2</v>
      </c>
      <c r="AI668" s="17"/>
      <c r="AJ668" s="17">
        <v>0.107129824575705</v>
      </c>
      <c r="AK668" s="17">
        <v>7.7689715901207407E-2</v>
      </c>
      <c r="AL668" s="17">
        <v>0.20579197437827501</v>
      </c>
      <c r="AM668" s="17">
        <v>0</v>
      </c>
      <c r="AN668" s="17">
        <v>0</v>
      </c>
    </row>
    <row r="669" spans="2:40" x14ac:dyDescent="0.25">
      <c r="B669" t="s">
        <v>302</v>
      </c>
      <c r="C669" s="17">
        <v>4.5803674097996197E-2</v>
      </c>
      <c r="D669" s="17">
        <v>3.0301284190036901E-2</v>
      </c>
      <c r="E669" s="17">
        <v>6.4599491839162998E-2</v>
      </c>
      <c r="F669" s="17"/>
      <c r="G669" s="17">
        <v>0</v>
      </c>
      <c r="H669" s="17">
        <v>5.0741783868225303E-2</v>
      </c>
      <c r="I669" s="17">
        <v>6.6954107001515106E-2</v>
      </c>
      <c r="J669" s="17">
        <v>4.1179723322369903E-2</v>
      </c>
      <c r="K669" s="17">
        <v>8.1869746446362093E-2</v>
      </c>
      <c r="L669" s="17">
        <v>3.3343118974126201E-2</v>
      </c>
      <c r="M669" s="17"/>
      <c r="N669" s="17">
        <v>7.8825634069982206E-2</v>
      </c>
      <c r="O669" s="17">
        <v>5.7821209532576398E-2</v>
      </c>
      <c r="P669" s="17">
        <v>2.4199709757411401E-2</v>
      </c>
      <c r="Q669" s="17">
        <v>2.17719025897255E-2</v>
      </c>
      <c r="R669" s="17"/>
      <c r="S669" s="17">
        <v>4.19927156975098E-2</v>
      </c>
      <c r="T669" s="17">
        <v>8.8903682876496803E-2</v>
      </c>
      <c r="U669" s="17">
        <v>0</v>
      </c>
      <c r="V669" s="17">
        <v>0</v>
      </c>
      <c r="W669" s="17">
        <v>8.53295072603074E-2</v>
      </c>
      <c r="X669" s="17">
        <v>0</v>
      </c>
      <c r="Y669" s="17">
        <v>5.5376971674200498E-2</v>
      </c>
      <c r="Z669" s="17">
        <v>0</v>
      </c>
      <c r="AA669" s="17">
        <v>4.0699111538324603E-2</v>
      </c>
      <c r="AB669" s="17">
        <v>0</v>
      </c>
      <c r="AC669" s="17">
        <v>0.14333475560231199</v>
      </c>
      <c r="AD669" s="17">
        <v>0</v>
      </c>
      <c r="AE669" s="17"/>
      <c r="AF669" s="17">
        <v>1.38811861838133E-2</v>
      </c>
      <c r="AG669" s="17">
        <v>6.8137906972290094E-2</v>
      </c>
      <c r="AH669" s="17">
        <v>7.3602477487947696E-2</v>
      </c>
      <c r="AI669" s="17"/>
      <c r="AJ669" s="17">
        <v>1.76787195358514E-2</v>
      </c>
      <c r="AK669" s="17">
        <v>7.2925571782059703E-2</v>
      </c>
      <c r="AL669" s="17">
        <v>0.109499402548871</v>
      </c>
      <c r="AM669" s="17">
        <v>0</v>
      </c>
      <c r="AN669" s="17">
        <v>0</v>
      </c>
    </row>
    <row r="670" spans="2:40" x14ac:dyDescent="0.25">
      <c r="B670" t="s">
        <v>303</v>
      </c>
      <c r="C670" s="17">
        <v>2.67164826250701E-2</v>
      </c>
      <c r="D670" s="17">
        <v>2.2921704703515001E-2</v>
      </c>
      <c r="E670" s="17">
        <v>3.1317447676602703E-2</v>
      </c>
      <c r="F670" s="17"/>
      <c r="G670" s="17">
        <v>0</v>
      </c>
      <c r="H670" s="17">
        <v>2.55035970070519E-2</v>
      </c>
      <c r="I670" s="17">
        <v>3.5168537721385298E-2</v>
      </c>
      <c r="J670" s="17">
        <v>5.0986564169361898E-2</v>
      </c>
      <c r="K670" s="17">
        <v>5.4143575190597197E-2</v>
      </c>
      <c r="L670" s="17">
        <v>0</v>
      </c>
      <c r="M670" s="17"/>
      <c r="N670" s="17">
        <v>0</v>
      </c>
      <c r="O670" s="17">
        <v>9.9895389894187905E-2</v>
      </c>
      <c r="P670" s="17">
        <v>2.6137014916923201E-2</v>
      </c>
      <c r="Q670" s="17">
        <v>0</v>
      </c>
      <c r="R670" s="17"/>
      <c r="S670" s="17">
        <v>0</v>
      </c>
      <c r="T670" s="17">
        <v>5.1716801818313403E-2</v>
      </c>
      <c r="U670" s="17">
        <v>0</v>
      </c>
      <c r="V670" s="17">
        <v>0</v>
      </c>
      <c r="W670" s="17">
        <v>0</v>
      </c>
      <c r="X670" s="17">
        <v>6.1145413801673702E-2</v>
      </c>
      <c r="Y670" s="17">
        <v>0</v>
      </c>
      <c r="Z670" s="17">
        <v>0.1268216648735</v>
      </c>
      <c r="AA670" s="17">
        <v>0</v>
      </c>
      <c r="AB670" s="17">
        <v>0</v>
      </c>
      <c r="AC670" s="17">
        <v>0</v>
      </c>
      <c r="AD670" s="17">
        <v>0.48257767636198701</v>
      </c>
      <c r="AE670" s="17"/>
      <c r="AF670" s="17">
        <v>4.7737965968559101E-2</v>
      </c>
      <c r="AG670" s="17">
        <v>1.4866411099895701E-2</v>
      </c>
      <c r="AH670" s="17">
        <v>0</v>
      </c>
      <c r="AI670" s="17"/>
      <c r="AJ670" s="17">
        <v>1.90939875251659E-2</v>
      </c>
      <c r="AK670" s="17">
        <v>3.2719522168746802E-2</v>
      </c>
      <c r="AL670" s="17">
        <v>0</v>
      </c>
      <c r="AM670" s="17">
        <v>0</v>
      </c>
      <c r="AN670" s="17">
        <v>0</v>
      </c>
    </row>
    <row r="671" spans="2:40" x14ac:dyDescent="0.25">
      <c r="B671" t="s">
        <v>64</v>
      </c>
      <c r="C671" s="17">
        <v>0.141801976122991</v>
      </c>
      <c r="D671" s="17">
        <v>7.9034828131863799E-2</v>
      </c>
      <c r="E671" s="17">
        <v>0.217903782410831</v>
      </c>
      <c r="F671" s="17"/>
      <c r="G671" s="17">
        <v>0</v>
      </c>
      <c r="H671" s="17">
        <v>2.5821821789698701E-2</v>
      </c>
      <c r="I671" s="17">
        <v>6.0909415263140802E-2</v>
      </c>
      <c r="J671" s="17">
        <v>0.13334780870176599</v>
      </c>
      <c r="K671" s="17">
        <v>0.337797151675715</v>
      </c>
      <c r="L671" s="17">
        <v>0.40955592266993401</v>
      </c>
      <c r="M671" s="17"/>
      <c r="N671" s="17">
        <v>0.113347151854955</v>
      </c>
      <c r="O671" s="17">
        <v>0.167001692782763</v>
      </c>
      <c r="P671" s="17">
        <v>0.14022568109231001</v>
      </c>
      <c r="Q671" s="17">
        <v>0.15517731526487399</v>
      </c>
      <c r="R671" s="17"/>
      <c r="S671" s="17">
        <v>3.8987724675189003E-2</v>
      </c>
      <c r="T671" s="17">
        <v>8.2790788896786996E-2</v>
      </c>
      <c r="U671" s="17">
        <v>7.9566044921849294E-2</v>
      </c>
      <c r="V671" s="17">
        <v>0.20816819963078201</v>
      </c>
      <c r="W671" s="17">
        <v>8.3838029733790606E-2</v>
      </c>
      <c r="X671" s="17">
        <v>0.21545065476081501</v>
      </c>
      <c r="Y671" s="17">
        <v>0.127283390893209</v>
      </c>
      <c r="Z671" s="17">
        <v>0.36840853255544698</v>
      </c>
      <c r="AA671" s="17">
        <v>0.14400256783947599</v>
      </c>
      <c r="AB671" s="17">
        <v>0.44186301668457201</v>
      </c>
      <c r="AC671" s="17">
        <v>7.1203982040316999E-2</v>
      </c>
      <c r="AD671" s="17">
        <v>0</v>
      </c>
      <c r="AE671" s="17"/>
      <c r="AF671" s="17">
        <v>0.12836040648480901</v>
      </c>
      <c r="AG671" s="17">
        <v>0.16770259981529101</v>
      </c>
      <c r="AH671" s="17">
        <v>0</v>
      </c>
      <c r="AI671" s="17"/>
      <c r="AJ671" s="17">
        <v>0.17285924598538399</v>
      </c>
      <c r="AK671" s="17">
        <v>0.12032735028743401</v>
      </c>
      <c r="AL671" s="17">
        <v>4.62047188628672E-2</v>
      </c>
      <c r="AM671" s="17">
        <v>0</v>
      </c>
      <c r="AN671" s="17">
        <v>0</v>
      </c>
    </row>
    <row r="672" spans="2:40" x14ac:dyDescent="0.25">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c r="AA672" s="17"/>
      <c r="AB672" s="17"/>
      <c r="AC672" s="17"/>
      <c r="AD672" s="17"/>
      <c r="AE672" s="17"/>
      <c r="AF672" s="17"/>
      <c r="AG672" s="17"/>
      <c r="AH672" s="17"/>
      <c r="AI672" s="17"/>
      <c r="AJ672" s="17"/>
      <c r="AK672" s="17"/>
      <c r="AL672" s="17"/>
      <c r="AM672" s="17"/>
      <c r="AN672" s="17"/>
    </row>
    <row r="673" spans="2:40" x14ac:dyDescent="0.25">
      <c r="B673" s="6" t="s">
        <v>308</v>
      </c>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c r="AA673" s="17"/>
      <c r="AB673" s="17"/>
      <c r="AC673" s="17"/>
      <c r="AD673" s="17"/>
      <c r="AE673" s="17"/>
      <c r="AF673" s="17"/>
      <c r="AG673" s="17"/>
      <c r="AH673" s="17"/>
      <c r="AI673" s="17"/>
      <c r="AJ673" s="17"/>
      <c r="AK673" s="17"/>
      <c r="AL673" s="17"/>
      <c r="AM673" s="17"/>
      <c r="AN673" s="17"/>
    </row>
    <row r="674" spans="2:40" x14ac:dyDescent="0.25">
      <c r="B674" s="24" t="s">
        <v>328</v>
      </c>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c r="AA674" s="17"/>
      <c r="AB674" s="17"/>
      <c r="AC674" s="17"/>
      <c r="AD674" s="17"/>
      <c r="AE674" s="17"/>
      <c r="AF674" s="17"/>
      <c r="AG674" s="17"/>
      <c r="AH674" s="17"/>
      <c r="AI674" s="17"/>
      <c r="AJ674" s="17"/>
      <c r="AK674" s="17"/>
      <c r="AL674" s="17"/>
      <c r="AM674" s="17"/>
      <c r="AN674" s="17"/>
    </row>
    <row r="675" spans="2:40" x14ac:dyDescent="0.25">
      <c r="B675" t="s">
        <v>305</v>
      </c>
      <c r="C675" s="17">
        <v>0.30673163696117001</v>
      </c>
      <c r="D675" s="17">
        <v>0.330656336166468</v>
      </c>
      <c r="E675" s="17">
        <v>0.27772422014061099</v>
      </c>
      <c r="F675" s="17"/>
      <c r="G675" s="17">
        <v>0.28915450787205899</v>
      </c>
      <c r="H675" s="17">
        <v>0.36173104877034601</v>
      </c>
      <c r="I675" s="17">
        <v>0.45081083788839099</v>
      </c>
      <c r="J675" s="17">
        <v>0.227147325139225</v>
      </c>
      <c r="K675" s="17">
        <v>0.211040256330599</v>
      </c>
      <c r="L675" s="17">
        <v>0.21726723289171601</v>
      </c>
      <c r="M675" s="17"/>
      <c r="N675" s="17">
        <v>0.35055301906706399</v>
      </c>
      <c r="O675" s="17">
        <v>0.38457099629617703</v>
      </c>
      <c r="P675" s="17">
        <v>0.24936662695978701</v>
      </c>
      <c r="Q675" s="17">
        <v>0.25561420118697298</v>
      </c>
      <c r="R675" s="17"/>
      <c r="S675" s="17">
        <v>0.19948500190135099</v>
      </c>
      <c r="T675" s="17">
        <v>0.31255429293331899</v>
      </c>
      <c r="U675" s="17">
        <v>0.28174639078601998</v>
      </c>
      <c r="V675" s="17">
        <v>0.216313177020522</v>
      </c>
      <c r="W675" s="17">
        <v>0.34270382266126798</v>
      </c>
      <c r="X675" s="17">
        <v>0.223183930974866</v>
      </c>
      <c r="Y675" s="17">
        <v>0.19155057037190901</v>
      </c>
      <c r="Z675" s="17">
        <v>0.373391649821046</v>
      </c>
      <c r="AA675" s="17">
        <v>0.57954286136118205</v>
      </c>
      <c r="AB675" s="17">
        <v>0.26894554039912799</v>
      </c>
      <c r="AC675" s="17">
        <v>0.32072367409117197</v>
      </c>
      <c r="AD675" s="17">
        <v>0.48257767636198701</v>
      </c>
      <c r="AE675" s="17"/>
      <c r="AF675" s="17">
        <v>0.22230832623243199</v>
      </c>
      <c r="AG675" s="17">
        <v>0.36280673131744601</v>
      </c>
      <c r="AH675" s="17">
        <v>0.42503607749070998</v>
      </c>
      <c r="AI675" s="17"/>
      <c r="AJ675" s="17">
        <v>0.32794050866445301</v>
      </c>
      <c r="AK675" s="17">
        <v>0.297550096989663</v>
      </c>
      <c r="AL675" s="17">
        <v>0.29818842901847797</v>
      </c>
      <c r="AM675" s="17">
        <v>0.48354739917879902</v>
      </c>
      <c r="AN675" s="17">
        <v>0.60381900932473398</v>
      </c>
    </row>
    <row r="676" spans="2:40" x14ac:dyDescent="0.25">
      <c r="B676" t="s">
        <v>306</v>
      </c>
      <c r="C676" s="17">
        <v>0.391573572262507</v>
      </c>
      <c r="D676" s="17">
        <v>0.423563846128935</v>
      </c>
      <c r="E676" s="17">
        <v>0.35278707800882603</v>
      </c>
      <c r="F676" s="17"/>
      <c r="G676" s="17">
        <v>0.48660551401687702</v>
      </c>
      <c r="H676" s="17">
        <v>0.38694173156328499</v>
      </c>
      <c r="I676" s="17">
        <v>0.41424599961082498</v>
      </c>
      <c r="J676" s="17">
        <v>0.37655220938182599</v>
      </c>
      <c r="K676" s="17">
        <v>0.32107869155091701</v>
      </c>
      <c r="L676" s="17">
        <v>0.34053770962868402</v>
      </c>
      <c r="M676" s="17"/>
      <c r="N676" s="17">
        <v>0.417426295601593</v>
      </c>
      <c r="O676" s="17">
        <v>0.27676428382984503</v>
      </c>
      <c r="P676" s="17">
        <v>0.45926252941089502</v>
      </c>
      <c r="Q676" s="17">
        <v>0.384300657118894</v>
      </c>
      <c r="R676" s="17"/>
      <c r="S676" s="17">
        <v>0.350448229364139</v>
      </c>
      <c r="T676" s="17">
        <v>0.45054631589092697</v>
      </c>
      <c r="U676" s="17">
        <v>0.55292749541408304</v>
      </c>
      <c r="V676" s="17">
        <v>0.337129684642969</v>
      </c>
      <c r="W676" s="17">
        <v>0.40114293710966997</v>
      </c>
      <c r="X676" s="17">
        <v>0.43600852193344197</v>
      </c>
      <c r="Y676" s="17">
        <v>0.47249410893782401</v>
      </c>
      <c r="Z676" s="17">
        <v>0.39017996670667898</v>
      </c>
      <c r="AA676" s="17">
        <v>0.27312923010712398</v>
      </c>
      <c r="AB676" s="17">
        <v>9.5848913884618706E-2</v>
      </c>
      <c r="AC676" s="17">
        <v>0.608243821759888</v>
      </c>
      <c r="AD676" s="17">
        <v>0</v>
      </c>
      <c r="AE676" s="17"/>
      <c r="AF676" s="17">
        <v>0.49630564551590201</v>
      </c>
      <c r="AG676" s="17">
        <v>0.33664825094495698</v>
      </c>
      <c r="AH676" s="17">
        <v>0.20022193514653699</v>
      </c>
      <c r="AI676" s="17"/>
      <c r="AJ676" s="17">
        <v>0.31569779166585099</v>
      </c>
      <c r="AK676" s="17">
        <v>0.42335399271388402</v>
      </c>
      <c r="AL676" s="17">
        <v>0.53072303355100303</v>
      </c>
      <c r="AM676" s="17">
        <v>0.51645260082120104</v>
      </c>
      <c r="AN676" s="17">
        <v>0</v>
      </c>
    </row>
    <row r="677" spans="2:40" x14ac:dyDescent="0.25">
      <c r="B677" t="s">
        <v>307</v>
      </c>
      <c r="C677" s="17">
        <v>0.186339924668428</v>
      </c>
      <c r="D677" s="17">
        <v>0.15744281669339799</v>
      </c>
      <c r="E677" s="17">
        <v>0.221376120891736</v>
      </c>
      <c r="F677" s="17"/>
      <c r="G677" s="17">
        <v>0.14526255315597</v>
      </c>
      <c r="H677" s="17">
        <v>0.13697259605568701</v>
      </c>
      <c r="I677" s="17">
        <v>6.5389416485631402E-2</v>
      </c>
      <c r="J677" s="17">
        <v>0.22796369358122101</v>
      </c>
      <c r="K677" s="17">
        <v>0.33508491912539901</v>
      </c>
      <c r="L677" s="17">
        <v>0.28911041413000799</v>
      </c>
      <c r="M677" s="17"/>
      <c r="N677" s="17">
        <v>0.21025503863616701</v>
      </c>
      <c r="O677" s="17">
        <v>0.22191117390904899</v>
      </c>
      <c r="P677" s="17">
        <v>0.118381898613835</v>
      </c>
      <c r="Q677" s="17">
        <v>0.20049813878483799</v>
      </c>
      <c r="R677" s="17"/>
      <c r="S677" s="17">
        <v>0.32680087062177599</v>
      </c>
      <c r="T677" s="17">
        <v>4.6834143134401998E-2</v>
      </c>
      <c r="U677" s="17">
        <v>0.16532611379989701</v>
      </c>
      <c r="V677" s="17">
        <v>0.201085439641809</v>
      </c>
      <c r="W677" s="17">
        <v>7.39345843760464E-2</v>
      </c>
      <c r="X677" s="17">
        <v>0.20804924143840201</v>
      </c>
      <c r="Y677" s="17">
        <v>0.33595532069026701</v>
      </c>
      <c r="Z677" s="17">
        <v>0.120038512439559</v>
      </c>
      <c r="AA677" s="17">
        <v>4.0699111538324603E-2</v>
      </c>
      <c r="AB677" s="17">
        <v>0.45789907063062402</v>
      </c>
      <c r="AC677" s="17">
        <v>7.1032504148939704E-2</v>
      </c>
      <c r="AD677" s="17">
        <v>0.51742232363801299</v>
      </c>
      <c r="AE677" s="17"/>
      <c r="AF677" s="17">
        <v>0.17641558751870001</v>
      </c>
      <c r="AG677" s="17">
        <v>0.19617681539911999</v>
      </c>
      <c r="AH677" s="17">
        <v>0.20327394973981</v>
      </c>
      <c r="AI677" s="17"/>
      <c r="AJ677" s="17">
        <v>0.247309673807177</v>
      </c>
      <c r="AK677" s="17">
        <v>0.18197698250759101</v>
      </c>
      <c r="AL677" s="17">
        <v>9.8349216404225906E-2</v>
      </c>
      <c r="AM677" s="17">
        <v>0</v>
      </c>
      <c r="AN677" s="17">
        <v>0.191503191504235</v>
      </c>
    </row>
    <row r="678" spans="2:40" x14ac:dyDescent="0.25">
      <c r="B678" t="s">
        <v>64</v>
      </c>
      <c r="C678" s="17">
        <v>0.115354866107894</v>
      </c>
      <c r="D678" s="17">
        <v>8.8337001011199304E-2</v>
      </c>
      <c r="E678" s="17">
        <v>0.14811258095882701</v>
      </c>
      <c r="F678" s="17"/>
      <c r="G678" s="17">
        <v>7.8977424955093994E-2</v>
      </c>
      <c r="H678" s="17">
        <v>0.11435462361068199</v>
      </c>
      <c r="I678" s="17">
        <v>6.9553746015152296E-2</v>
      </c>
      <c r="J678" s="17">
        <v>0.168336771897728</v>
      </c>
      <c r="K678" s="17">
        <v>0.13279613299308499</v>
      </c>
      <c r="L678" s="17">
        <v>0.15308464334959199</v>
      </c>
      <c r="M678" s="17"/>
      <c r="N678" s="17">
        <v>2.1765646695176302E-2</v>
      </c>
      <c r="O678" s="17">
        <v>0.116753545964929</v>
      </c>
      <c r="P678" s="17">
        <v>0.17298894501548301</v>
      </c>
      <c r="Q678" s="17">
        <v>0.15958700290929501</v>
      </c>
      <c r="R678" s="17"/>
      <c r="S678" s="17">
        <v>0.123265898112734</v>
      </c>
      <c r="T678" s="17">
        <v>0.190065248041353</v>
      </c>
      <c r="U678" s="17">
        <v>0</v>
      </c>
      <c r="V678" s="17">
        <v>0.24547169869470001</v>
      </c>
      <c r="W678" s="17">
        <v>0.182218655853015</v>
      </c>
      <c r="X678" s="17">
        <v>0.13275830565329</v>
      </c>
      <c r="Y678" s="17">
        <v>0</v>
      </c>
      <c r="Z678" s="17">
        <v>0.116389871032716</v>
      </c>
      <c r="AA678" s="17">
        <v>0.10662879699337</v>
      </c>
      <c r="AB678" s="17">
        <v>0.17730647508562999</v>
      </c>
      <c r="AC678" s="17">
        <v>0</v>
      </c>
      <c r="AD678" s="17">
        <v>0</v>
      </c>
      <c r="AE678" s="17"/>
      <c r="AF678" s="17">
        <v>0.10497044073296601</v>
      </c>
      <c r="AG678" s="17">
        <v>0.104368202338477</v>
      </c>
      <c r="AH678" s="17">
        <v>0.17146803762294299</v>
      </c>
      <c r="AI678" s="17"/>
      <c r="AJ678" s="17">
        <v>0.109052025862518</v>
      </c>
      <c r="AK678" s="17">
        <v>9.7118927788861401E-2</v>
      </c>
      <c r="AL678" s="17">
        <v>7.2739321026292394E-2</v>
      </c>
      <c r="AM678" s="17">
        <v>0</v>
      </c>
      <c r="AN678" s="17">
        <v>0.20467779917103099</v>
      </c>
    </row>
    <row r="679" spans="2:40" x14ac:dyDescent="0.25">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c r="AA679" s="17"/>
      <c r="AB679" s="17"/>
      <c r="AC679" s="17"/>
      <c r="AD679" s="17"/>
      <c r="AE679" s="17"/>
      <c r="AF679" s="17"/>
      <c r="AG679" s="17"/>
      <c r="AH679" s="17"/>
      <c r="AI679" s="17"/>
      <c r="AJ679" s="17"/>
      <c r="AK679" s="17"/>
      <c r="AL679" s="17"/>
      <c r="AM679" s="17"/>
      <c r="AN679" s="17"/>
    </row>
    <row r="680" spans="2:40" x14ac:dyDescent="0.25">
      <c r="B680" s="6" t="s">
        <v>330</v>
      </c>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c r="AA680" s="17"/>
      <c r="AB680" s="17"/>
      <c r="AC680" s="17"/>
      <c r="AD680" s="17"/>
      <c r="AE680" s="17"/>
      <c r="AF680" s="17"/>
      <c r="AG680" s="17"/>
      <c r="AH680" s="17"/>
      <c r="AI680" s="17"/>
      <c r="AJ680" s="17"/>
      <c r="AK680" s="17"/>
      <c r="AL680" s="17"/>
      <c r="AM680" s="17"/>
      <c r="AN680" s="17"/>
    </row>
    <row r="681" spans="2:40" x14ac:dyDescent="0.25">
      <c r="B681" s="24" t="s">
        <v>331</v>
      </c>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c r="AA681" s="17"/>
      <c r="AB681" s="17"/>
      <c r="AC681" s="17"/>
      <c r="AD681" s="17"/>
      <c r="AE681" s="17"/>
      <c r="AF681" s="17"/>
      <c r="AG681" s="17"/>
      <c r="AH681" s="17"/>
      <c r="AI681" s="17"/>
      <c r="AJ681" s="17"/>
      <c r="AK681" s="17"/>
      <c r="AL681" s="17"/>
      <c r="AM681" s="17"/>
      <c r="AN681" s="17"/>
    </row>
    <row r="682" spans="2:40" x14ac:dyDescent="0.25">
      <c r="B682" t="s">
        <v>289</v>
      </c>
      <c r="C682" s="17">
        <v>0.51219600875406102</v>
      </c>
      <c r="D682" s="17">
        <v>0.52162581633452698</v>
      </c>
      <c r="E682" s="17">
        <v>0.50082878806465303</v>
      </c>
      <c r="F682" s="17"/>
      <c r="G682" s="17">
        <v>0.44387914383843802</v>
      </c>
      <c r="H682" s="17">
        <v>0.48813931460787502</v>
      </c>
      <c r="I682" s="17">
        <v>0.49308764847008701</v>
      </c>
      <c r="J682" s="17">
        <v>0.59589693812953204</v>
      </c>
      <c r="K682" s="17">
        <v>0.59538554093525498</v>
      </c>
      <c r="L682" s="17">
        <v>0.670146433890631</v>
      </c>
      <c r="M682" s="17"/>
      <c r="N682" s="17">
        <v>0.46537220556282999</v>
      </c>
      <c r="O682" s="17">
        <v>0.55925098601464296</v>
      </c>
      <c r="P682" s="17">
        <v>0.59066545043656005</v>
      </c>
      <c r="Q682" s="17">
        <v>0.47262281477091</v>
      </c>
      <c r="R682" s="17"/>
      <c r="S682" s="17">
        <v>0.34851894428477498</v>
      </c>
      <c r="T682" s="17">
        <v>0.50099345968848397</v>
      </c>
      <c r="U682" s="17">
        <v>0.49407605588103198</v>
      </c>
      <c r="V682" s="17">
        <v>0.49055581374842899</v>
      </c>
      <c r="W682" s="17">
        <v>0.64654193882677902</v>
      </c>
      <c r="X682" s="17">
        <v>0.51193772995571796</v>
      </c>
      <c r="Y682" s="17">
        <v>0.70388655036528203</v>
      </c>
      <c r="Z682" s="17">
        <v>0.789159142116865</v>
      </c>
      <c r="AA682" s="17">
        <v>0.73918354905762795</v>
      </c>
      <c r="AB682" s="17">
        <v>0.63809124580717702</v>
      </c>
      <c r="AC682" s="17">
        <v>0.34475603736013299</v>
      </c>
      <c r="AD682" s="17">
        <v>0.22761024859599199</v>
      </c>
      <c r="AE682" s="17"/>
      <c r="AF682" s="17">
        <v>0.47646254270423699</v>
      </c>
      <c r="AG682" s="17">
        <v>0.51414389581618403</v>
      </c>
      <c r="AH682" s="17">
        <v>0.63210106367930496</v>
      </c>
      <c r="AI682" s="17"/>
      <c r="AJ682" s="17">
        <v>0.60149301808490496</v>
      </c>
      <c r="AK682" s="17">
        <v>0.48123102121363598</v>
      </c>
      <c r="AL682" s="17">
        <v>0.32395528599552698</v>
      </c>
      <c r="AM682" s="17">
        <v>0.29162424034267598</v>
      </c>
      <c r="AN682" s="17">
        <v>0.60779039746180996</v>
      </c>
    </row>
    <row r="683" spans="2:40" x14ac:dyDescent="0.25">
      <c r="B683" t="s">
        <v>290</v>
      </c>
      <c r="C683" s="17">
        <v>0.44379541297555503</v>
      </c>
      <c r="D683" s="17">
        <v>0.406640397517948</v>
      </c>
      <c r="E683" s="17">
        <v>0.488584159386445</v>
      </c>
      <c r="F683" s="17"/>
      <c r="G683" s="17">
        <v>0.45016960803057099</v>
      </c>
      <c r="H683" s="17">
        <v>0.52540364568076003</v>
      </c>
      <c r="I683" s="17">
        <v>0.35022385783383497</v>
      </c>
      <c r="J683" s="17">
        <v>0.378292973510297</v>
      </c>
      <c r="K683" s="17">
        <v>0.62209936706445801</v>
      </c>
      <c r="L683" s="17">
        <v>0.27111569485244802</v>
      </c>
      <c r="M683" s="17"/>
      <c r="N683" s="17">
        <v>0.40613694892948898</v>
      </c>
      <c r="O683" s="17">
        <v>0.51757495689856803</v>
      </c>
      <c r="P683" s="17">
        <v>0.39576499161156398</v>
      </c>
      <c r="Q683" s="17">
        <v>0.47056842291138701</v>
      </c>
      <c r="R683" s="17"/>
      <c r="S683" s="17">
        <v>0.44714436439162403</v>
      </c>
      <c r="T683" s="17">
        <v>0.44447211917312401</v>
      </c>
      <c r="U683" s="17">
        <v>0.59620751571094799</v>
      </c>
      <c r="V683" s="17">
        <v>0.28332498064190798</v>
      </c>
      <c r="W683" s="17">
        <v>0.50426812885519101</v>
      </c>
      <c r="X683" s="17">
        <v>0.28169842553942798</v>
      </c>
      <c r="Y683" s="17">
        <v>0.33050040061077002</v>
      </c>
      <c r="Z683" s="17">
        <v>0.81829622396417001</v>
      </c>
      <c r="AA683" s="17">
        <v>0.52747917407475098</v>
      </c>
      <c r="AB683" s="17">
        <v>0.49292529459581702</v>
      </c>
      <c r="AC683" s="17">
        <v>0.59656213481008502</v>
      </c>
      <c r="AD683" s="17">
        <v>0.26882128385870302</v>
      </c>
      <c r="AE683" s="17"/>
      <c r="AF683" s="17">
        <v>0.45121771034977998</v>
      </c>
      <c r="AG683" s="17">
        <v>0.41049228086880002</v>
      </c>
      <c r="AH683" s="17">
        <v>0.400639270917169</v>
      </c>
      <c r="AI683" s="17"/>
      <c r="AJ683" s="17">
        <v>0.37700180693989399</v>
      </c>
      <c r="AK683" s="17">
        <v>0.44728730101520098</v>
      </c>
      <c r="AL683" s="17">
        <v>0.35741910133905402</v>
      </c>
      <c r="AM683" s="17">
        <v>0.65193517616337204</v>
      </c>
      <c r="AN683" s="17">
        <v>0.58014352509411204</v>
      </c>
    </row>
    <row r="684" spans="2:40" x14ac:dyDescent="0.25">
      <c r="B684" t="s">
        <v>292</v>
      </c>
      <c r="C684" s="17">
        <v>0.41251429399495798</v>
      </c>
      <c r="D684" s="17">
        <v>0.38854450098424598</v>
      </c>
      <c r="E684" s="17">
        <v>0.44140883131262398</v>
      </c>
      <c r="F684" s="17"/>
      <c r="G684" s="17">
        <v>0.39887023225493501</v>
      </c>
      <c r="H684" s="17">
        <v>0.42210129608630198</v>
      </c>
      <c r="I684" s="17">
        <v>0.357165314986578</v>
      </c>
      <c r="J684" s="17">
        <v>0.43246370650818999</v>
      </c>
      <c r="K684" s="17">
        <v>0.44487955368146898</v>
      </c>
      <c r="L684" s="17">
        <v>0.52465907754926699</v>
      </c>
      <c r="M684" s="17"/>
      <c r="N684" s="17">
        <v>0.40200782595130302</v>
      </c>
      <c r="O684" s="17">
        <v>0.38861461458291502</v>
      </c>
      <c r="P684" s="17">
        <v>0.364083448349035</v>
      </c>
      <c r="Q684" s="17">
        <v>0.474668639897182</v>
      </c>
      <c r="R684" s="17"/>
      <c r="S684" s="17">
        <v>0.50266839529232799</v>
      </c>
      <c r="T684" s="17">
        <v>0.35834083250922</v>
      </c>
      <c r="U684" s="17">
        <v>0.51414069682813102</v>
      </c>
      <c r="V684" s="17">
        <v>0.482013287830174</v>
      </c>
      <c r="W684" s="17">
        <v>0.56252019531293396</v>
      </c>
      <c r="X684" s="17">
        <v>0.404039224761639</v>
      </c>
      <c r="Y684" s="17">
        <v>0.335223166842265</v>
      </c>
      <c r="Z684" s="17">
        <v>0.38415376406226498</v>
      </c>
      <c r="AA684" s="17">
        <v>0.22559444558854799</v>
      </c>
      <c r="AB684" s="17">
        <v>0.50908941304506905</v>
      </c>
      <c r="AC684" s="17">
        <v>0.27773605369927701</v>
      </c>
      <c r="AD684" s="17">
        <v>0.25245511779990898</v>
      </c>
      <c r="AE684" s="17"/>
      <c r="AF684" s="17">
        <v>0.37214897510918898</v>
      </c>
      <c r="AG684" s="17">
        <v>0.45996067438603699</v>
      </c>
      <c r="AH684" s="17">
        <v>0.36977343944173102</v>
      </c>
      <c r="AI684" s="17"/>
      <c r="AJ684" s="17">
        <v>0.43201554719844398</v>
      </c>
      <c r="AK684" s="17">
        <v>0.41195456436465</v>
      </c>
      <c r="AL684" s="17">
        <v>0.40515010243208399</v>
      </c>
      <c r="AM684" s="17">
        <v>0.29162424034267598</v>
      </c>
      <c r="AN684" s="17">
        <v>0.251746816229097</v>
      </c>
    </row>
    <row r="685" spans="2:40" x14ac:dyDescent="0.25">
      <c r="B685" t="s">
        <v>291</v>
      </c>
      <c r="C685" s="17">
        <v>0.37652800142706999</v>
      </c>
      <c r="D685" s="17">
        <v>0.42569703623524102</v>
      </c>
      <c r="E685" s="17">
        <v>0.31725688004093999</v>
      </c>
      <c r="F685" s="17"/>
      <c r="G685" s="17">
        <v>0.43078879426863798</v>
      </c>
      <c r="H685" s="17">
        <v>0.27132048548398202</v>
      </c>
      <c r="I685" s="17">
        <v>0.39393530220892597</v>
      </c>
      <c r="J685" s="17">
        <v>0.48682797234712899</v>
      </c>
      <c r="K685" s="17">
        <v>0.32842122030844201</v>
      </c>
      <c r="L685" s="17">
        <v>0.31912265520031002</v>
      </c>
      <c r="M685" s="17"/>
      <c r="N685" s="17">
        <v>0.38065580311389402</v>
      </c>
      <c r="O685" s="17">
        <v>0.39117568843289802</v>
      </c>
      <c r="P685" s="17">
        <v>0.36882442924689102</v>
      </c>
      <c r="Q685" s="17">
        <v>0.37126797812450801</v>
      </c>
      <c r="R685" s="17"/>
      <c r="S685" s="17">
        <v>0.39648394043725699</v>
      </c>
      <c r="T685" s="17">
        <v>0.34802094100886799</v>
      </c>
      <c r="U685" s="17">
        <v>0.25448927342865302</v>
      </c>
      <c r="V685" s="17">
        <v>0.38841742732294698</v>
      </c>
      <c r="W685" s="17">
        <v>0.36796505330635998</v>
      </c>
      <c r="X685" s="17">
        <v>0.54543926136640897</v>
      </c>
      <c r="Y685" s="17">
        <v>0.22745143761570399</v>
      </c>
      <c r="Z685" s="17">
        <v>0.39254463391896499</v>
      </c>
      <c r="AA685" s="17">
        <v>0.33261570073832702</v>
      </c>
      <c r="AB685" s="17">
        <v>0.227620409333959</v>
      </c>
      <c r="AC685" s="17">
        <v>0.58944796332101301</v>
      </c>
      <c r="AD685" s="17">
        <v>0.25245511779990898</v>
      </c>
      <c r="AE685" s="17"/>
      <c r="AF685" s="17">
        <v>0.387808259226194</v>
      </c>
      <c r="AG685" s="17">
        <v>0.35874518957542201</v>
      </c>
      <c r="AH685" s="17">
        <v>0.37985497514935801</v>
      </c>
      <c r="AI685" s="17"/>
      <c r="AJ685" s="17">
        <v>0.50327326876385103</v>
      </c>
      <c r="AK685" s="17">
        <v>0.27471647123772802</v>
      </c>
      <c r="AL685" s="17">
        <v>0.40141890866546298</v>
      </c>
      <c r="AM685" s="17">
        <v>0.63968906417930405</v>
      </c>
      <c r="AN685" s="17">
        <v>0.46046234555200499</v>
      </c>
    </row>
    <row r="686" spans="2:40" x14ac:dyDescent="0.25">
      <c r="B686" t="s">
        <v>293</v>
      </c>
      <c r="C686" s="17">
        <v>0.32112581657262401</v>
      </c>
      <c r="D686" s="17">
        <v>0.26067553846494201</v>
      </c>
      <c r="E686" s="17">
        <v>0.39399598344745401</v>
      </c>
      <c r="F686" s="17"/>
      <c r="G686" s="17">
        <v>0.29216949400363001</v>
      </c>
      <c r="H686" s="17">
        <v>0.28297811953594199</v>
      </c>
      <c r="I686" s="17">
        <v>0.494890923834929</v>
      </c>
      <c r="J686" s="17">
        <v>0.32367687782380899</v>
      </c>
      <c r="K686" s="17">
        <v>0.29277852646043301</v>
      </c>
      <c r="L686" s="17">
        <v>7.42127182081109E-2</v>
      </c>
      <c r="M686" s="17"/>
      <c r="N686" s="17">
        <v>0.28643998089727801</v>
      </c>
      <c r="O686" s="17">
        <v>0.36578200815210399</v>
      </c>
      <c r="P686" s="17">
        <v>0.36636912872190902</v>
      </c>
      <c r="Q686" s="17">
        <v>0.29282279997310801</v>
      </c>
      <c r="R686" s="17"/>
      <c r="S686" s="17">
        <v>0.34915971017477498</v>
      </c>
      <c r="T686" s="17">
        <v>0.34256412957747701</v>
      </c>
      <c r="U686" s="17">
        <v>0.48973205062592701</v>
      </c>
      <c r="V686" s="17">
        <v>0.28978957665795402</v>
      </c>
      <c r="W686" s="17">
        <v>0.28740226346577202</v>
      </c>
      <c r="X686" s="17">
        <v>0.21096287731350899</v>
      </c>
      <c r="Y686" s="17">
        <v>0.24922701459802299</v>
      </c>
      <c r="Z686" s="17">
        <v>0</v>
      </c>
      <c r="AA686" s="17">
        <v>0.48148553779223502</v>
      </c>
      <c r="AB686" s="17">
        <v>0.28130174635101401</v>
      </c>
      <c r="AC686" s="17">
        <v>0.34530778096117198</v>
      </c>
      <c r="AD686" s="17">
        <v>0.25245511779990898</v>
      </c>
      <c r="AE686" s="17"/>
      <c r="AF686" s="17">
        <v>0.33338772866257999</v>
      </c>
      <c r="AG686" s="17">
        <v>0.29166348741409498</v>
      </c>
      <c r="AH686" s="17">
        <v>0.37236575508917902</v>
      </c>
      <c r="AI686" s="17"/>
      <c r="AJ686" s="17">
        <v>0.34436284252347199</v>
      </c>
      <c r="AK686" s="17">
        <v>0.35787626359122898</v>
      </c>
      <c r="AL686" s="17">
        <v>0.30768968465227398</v>
      </c>
      <c r="AM686" s="17">
        <v>0.36031093582069601</v>
      </c>
      <c r="AN686" s="17">
        <v>0.34616233549287601</v>
      </c>
    </row>
    <row r="687" spans="2:40" x14ac:dyDescent="0.25">
      <c r="B687" t="s">
        <v>64</v>
      </c>
      <c r="C687" s="17">
        <v>5.7296177165649102E-2</v>
      </c>
      <c r="D687" s="17">
        <v>4.1865150133796998E-2</v>
      </c>
      <c r="E687" s="17">
        <v>7.5897605480966995E-2</v>
      </c>
      <c r="F687" s="17"/>
      <c r="G687" s="17">
        <v>3.2334082346486798E-2</v>
      </c>
      <c r="H687" s="17">
        <v>5.8883396348798502E-2</v>
      </c>
      <c r="I687" s="17">
        <v>9.1215298406650297E-2</v>
      </c>
      <c r="J687" s="17">
        <v>9.4716591419292603E-2</v>
      </c>
      <c r="K687" s="17">
        <v>0</v>
      </c>
      <c r="L687" s="17">
        <v>6.3901167471215006E-2</v>
      </c>
      <c r="M687" s="17"/>
      <c r="N687" s="17">
        <v>8.3439910025776706E-2</v>
      </c>
      <c r="O687" s="17">
        <v>3.5406884775384798E-2</v>
      </c>
      <c r="P687" s="17">
        <v>0</v>
      </c>
      <c r="Q687" s="17">
        <v>9.1835429330747204E-2</v>
      </c>
      <c r="R687" s="17"/>
      <c r="S687" s="17">
        <v>8.3279297063544602E-2</v>
      </c>
      <c r="T687" s="17">
        <v>5.2668576445386299E-2</v>
      </c>
      <c r="U687" s="17">
        <v>0</v>
      </c>
      <c r="V687" s="17">
        <v>0.119524749302109</v>
      </c>
      <c r="W687" s="17">
        <v>0</v>
      </c>
      <c r="X687" s="17">
        <v>0.119058854544595</v>
      </c>
      <c r="Y687" s="17">
        <v>0</v>
      </c>
      <c r="Z687" s="17">
        <v>0</v>
      </c>
      <c r="AA687" s="17">
        <v>0</v>
      </c>
      <c r="AB687" s="17">
        <v>0</v>
      </c>
      <c r="AC687" s="17">
        <v>7.0761460702145298E-2</v>
      </c>
      <c r="AD687" s="17">
        <v>0.25111334974539601</v>
      </c>
      <c r="AE687" s="17"/>
      <c r="AF687" s="17">
        <v>7.0489748807741795E-2</v>
      </c>
      <c r="AG687" s="17">
        <v>7.6865443308910403E-2</v>
      </c>
      <c r="AH687" s="17">
        <v>0</v>
      </c>
      <c r="AI687" s="17"/>
      <c r="AJ687" s="17">
        <v>5.4105552279365303E-2</v>
      </c>
      <c r="AK687" s="17">
        <v>6.6599188799414705E-2</v>
      </c>
      <c r="AL687" s="17">
        <v>0.15599173836430999</v>
      </c>
      <c r="AM687" s="17">
        <v>0</v>
      </c>
      <c r="AN687" s="17">
        <v>0</v>
      </c>
    </row>
    <row r="688" spans="2:40" x14ac:dyDescent="0.25">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c r="AA688" s="17"/>
      <c r="AB688" s="17"/>
      <c r="AC688" s="17"/>
      <c r="AD688" s="17"/>
      <c r="AE688" s="17"/>
      <c r="AF688" s="17"/>
      <c r="AG688" s="17"/>
      <c r="AH688" s="17"/>
      <c r="AI688" s="17"/>
      <c r="AJ688" s="17"/>
      <c r="AK688" s="17"/>
      <c r="AL688" s="17"/>
      <c r="AM688" s="17"/>
      <c r="AN688" s="17"/>
    </row>
    <row r="689" spans="2:40" x14ac:dyDescent="0.25">
      <c r="B689" s="6" t="s">
        <v>332</v>
      </c>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c r="AA689" s="17"/>
      <c r="AB689" s="17"/>
      <c r="AC689" s="17"/>
      <c r="AD689" s="17"/>
      <c r="AE689" s="17"/>
      <c r="AF689" s="17"/>
      <c r="AG689" s="17"/>
      <c r="AH689" s="17"/>
      <c r="AI689" s="17"/>
      <c r="AJ689" s="17"/>
      <c r="AK689" s="17"/>
      <c r="AL689" s="17"/>
      <c r="AM689" s="17"/>
      <c r="AN689" s="17"/>
    </row>
    <row r="690" spans="2:40" x14ac:dyDescent="0.25">
      <c r="B690" s="24" t="s">
        <v>331</v>
      </c>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c r="AA690" s="17"/>
      <c r="AB690" s="17"/>
      <c r="AC690" s="17"/>
      <c r="AD690" s="17"/>
      <c r="AE690" s="17"/>
      <c r="AF690" s="17"/>
      <c r="AG690" s="17"/>
      <c r="AH690" s="17"/>
      <c r="AI690" s="17"/>
      <c r="AJ690" s="17"/>
      <c r="AK690" s="17"/>
      <c r="AL690" s="17"/>
      <c r="AM690" s="17"/>
      <c r="AN690" s="17"/>
    </row>
    <row r="691" spans="2:40" x14ac:dyDescent="0.25">
      <c r="B691" t="s">
        <v>296</v>
      </c>
      <c r="C691" s="17">
        <v>4.6316202916487199E-2</v>
      </c>
      <c r="D691" s="17">
        <v>3.29037317258234E-2</v>
      </c>
      <c r="E691" s="17">
        <v>6.2484350433137402E-2</v>
      </c>
      <c r="F691" s="17"/>
      <c r="G691" s="17">
        <v>8.4339047902900505E-2</v>
      </c>
      <c r="H691" s="17">
        <v>3.6662596599664303E-2</v>
      </c>
      <c r="I691" s="17">
        <v>4.6580898381091897E-2</v>
      </c>
      <c r="J691" s="17">
        <v>0</v>
      </c>
      <c r="K691" s="17">
        <v>5.1339831339462801E-2</v>
      </c>
      <c r="L691" s="17">
        <v>0</v>
      </c>
      <c r="M691" s="17"/>
      <c r="N691" s="17">
        <v>5.6797267053330602E-2</v>
      </c>
      <c r="O691" s="17">
        <v>0</v>
      </c>
      <c r="P691" s="17">
        <v>9.7271296135878704E-2</v>
      </c>
      <c r="Q691" s="17">
        <v>3.3518540942243803E-2</v>
      </c>
      <c r="R691" s="17"/>
      <c r="S691" s="17">
        <v>4.3747427389766003E-2</v>
      </c>
      <c r="T691" s="17">
        <v>2.3046806637025401E-2</v>
      </c>
      <c r="U691" s="17">
        <v>0</v>
      </c>
      <c r="V691" s="17">
        <v>7.2254062115719997E-2</v>
      </c>
      <c r="W691" s="17">
        <v>0</v>
      </c>
      <c r="X691" s="17">
        <v>4.2851020607285302E-2</v>
      </c>
      <c r="Y691" s="17">
        <v>5.7213007372305197E-2</v>
      </c>
      <c r="Z691" s="17">
        <v>0</v>
      </c>
      <c r="AA691" s="17">
        <v>5.1122812378909803E-2</v>
      </c>
      <c r="AB691" s="17">
        <v>7.6466313125510096E-2</v>
      </c>
      <c r="AC691" s="17">
        <v>0</v>
      </c>
      <c r="AD691" s="17">
        <v>0.49643153245469501</v>
      </c>
      <c r="AE691" s="17"/>
      <c r="AF691" s="17">
        <v>1.7891811228583899E-2</v>
      </c>
      <c r="AG691" s="17">
        <v>3.61760910670079E-2</v>
      </c>
      <c r="AH691" s="17">
        <v>0</v>
      </c>
      <c r="AI691" s="17"/>
      <c r="AJ691" s="17">
        <v>3.2568478496032498E-2</v>
      </c>
      <c r="AK691" s="17">
        <v>3.8873678745964799E-2</v>
      </c>
      <c r="AL691" s="17">
        <v>0</v>
      </c>
      <c r="AM691" s="17">
        <v>0</v>
      </c>
      <c r="AN691" s="17">
        <v>0</v>
      </c>
    </row>
    <row r="692" spans="2:40" x14ac:dyDescent="0.25">
      <c r="B692" t="s">
        <v>297</v>
      </c>
      <c r="C692" s="17">
        <v>7.34531163981616E-2</v>
      </c>
      <c r="D692" s="17">
        <v>8.3218100292819994E-2</v>
      </c>
      <c r="E692" s="17">
        <v>6.16818553186637E-2</v>
      </c>
      <c r="F692" s="17"/>
      <c r="G692" s="17">
        <v>0.138797384203942</v>
      </c>
      <c r="H692" s="17">
        <v>3.4114736497860197E-2</v>
      </c>
      <c r="I692" s="17">
        <v>5.1002921472728301E-2</v>
      </c>
      <c r="J692" s="17">
        <v>7.0672502767025705E-2</v>
      </c>
      <c r="K692" s="17">
        <v>3.4818323144053802E-2</v>
      </c>
      <c r="L692" s="17">
        <v>6.6103710555550907E-2</v>
      </c>
      <c r="M692" s="17"/>
      <c r="N692" s="17">
        <v>6.6625734263267899E-2</v>
      </c>
      <c r="O692" s="17">
        <v>9.2339779576478695E-2</v>
      </c>
      <c r="P692" s="17">
        <v>6.4434747960554997E-2</v>
      </c>
      <c r="Q692" s="17">
        <v>5.7967728800502702E-2</v>
      </c>
      <c r="R692" s="17"/>
      <c r="S692" s="17">
        <v>9.3380074494336801E-2</v>
      </c>
      <c r="T692" s="17">
        <v>7.0071618438861699E-2</v>
      </c>
      <c r="U692" s="17">
        <v>0.237881152610388</v>
      </c>
      <c r="V692" s="17">
        <v>0</v>
      </c>
      <c r="W692" s="17">
        <v>7.6214240783102905E-2</v>
      </c>
      <c r="X692" s="17">
        <v>4.1575020478085402E-2</v>
      </c>
      <c r="Y692" s="17">
        <v>0.110920484855712</v>
      </c>
      <c r="Z692" s="17">
        <v>0</v>
      </c>
      <c r="AA692" s="17">
        <v>5.9386077634405898E-2</v>
      </c>
      <c r="AB692" s="17">
        <v>6.8217950094708102E-2</v>
      </c>
      <c r="AC692" s="17">
        <v>5.1697458847190798E-2</v>
      </c>
      <c r="AD692" s="17">
        <v>0</v>
      </c>
      <c r="AE692" s="17"/>
      <c r="AF692" s="17">
        <v>7.6377169041655799E-2</v>
      </c>
      <c r="AG692" s="17">
        <v>7.2761654815979002E-2</v>
      </c>
      <c r="AH692" s="17">
        <v>0.101900010331168</v>
      </c>
      <c r="AI692" s="17"/>
      <c r="AJ692" s="17">
        <v>0.123906519079615</v>
      </c>
      <c r="AK692" s="17">
        <v>3.7632053164963403E-2</v>
      </c>
      <c r="AL692" s="17">
        <v>9.9019161952672602E-2</v>
      </c>
      <c r="AM692" s="17">
        <v>0</v>
      </c>
      <c r="AN692" s="17">
        <v>0</v>
      </c>
    </row>
    <row r="693" spans="2:40" x14ac:dyDescent="0.25">
      <c r="B693" t="s">
        <v>298</v>
      </c>
      <c r="C693" s="17">
        <v>0.190768364698366</v>
      </c>
      <c r="D693" s="17">
        <v>0.21577842861088201</v>
      </c>
      <c r="E693" s="17">
        <v>0.16061982629778501</v>
      </c>
      <c r="F693" s="17"/>
      <c r="G693" s="17">
        <v>0.231430096184465</v>
      </c>
      <c r="H693" s="17">
        <v>0.17703229239479201</v>
      </c>
      <c r="I693" s="17">
        <v>0.11265237495955401</v>
      </c>
      <c r="J693" s="17">
        <v>0.21204021289254499</v>
      </c>
      <c r="K693" s="17">
        <v>0.118595828776222</v>
      </c>
      <c r="L693" s="17">
        <v>0.37775034070195401</v>
      </c>
      <c r="M693" s="17"/>
      <c r="N693" s="17">
        <v>0.14637913369694999</v>
      </c>
      <c r="O693" s="17">
        <v>0.12541152265260699</v>
      </c>
      <c r="P693" s="17">
        <v>0.253776620665147</v>
      </c>
      <c r="Q693" s="17">
        <v>0.25146830740562498</v>
      </c>
      <c r="R693" s="17"/>
      <c r="S693" s="17">
        <v>0.15089355991672099</v>
      </c>
      <c r="T693" s="17">
        <v>8.6555262501579799E-2</v>
      </c>
      <c r="U693" s="17">
        <v>0.33591763789881601</v>
      </c>
      <c r="V693" s="17">
        <v>0.24418187052686899</v>
      </c>
      <c r="W693" s="17">
        <v>0.333088466487579</v>
      </c>
      <c r="X693" s="17">
        <v>0.22355767792328499</v>
      </c>
      <c r="Y693" s="17">
        <v>0.213125713099275</v>
      </c>
      <c r="Z693" s="17">
        <v>0</v>
      </c>
      <c r="AA693" s="17">
        <v>0.16312361532123401</v>
      </c>
      <c r="AB693" s="17">
        <v>0.30629024400844101</v>
      </c>
      <c r="AC693" s="17">
        <v>0.22247022796451901</v>
      </c>
      <c r="AD693" s="17">
        <v>0</v>
      </c>
      <c r="AE693" s="17"/>
      <c r="AF693" s="17">
        <v>0.21599501468628801</v>
      </c>
      <c r="AG693" s="17">
        <v>0.17659928342144399</v>
      </c>
      <c r="AH693" s="17">
        <v>0.227184883927772</v>
      </c>
      <c r="AI693" s="17"/>
      <c r="AJ693" s="17">
        <v>0.141374639019199</v>
      </c>
      <c r="AK693" s="17">
        <v>0.187629592390849</v>
      </c>
      <c r="AL693" s="17">
        <v>0.105486568025614</v>
      </c>
      <c r="AM693" s="17">
        <v>0.70837575965732402</v>
      </c>
      <c r="AN693" s="17">
        <v>0.25483995151188799</v>
      </c>
    </row>
    <row r="694" spans="2:40" x14ac:dyDescent="0.25">
      <c r="B694" t="s">
        <v>299</v>
      </c>
      <c r="C694" s="17">
        <v>0.13101818425116199</v>
      </c>
      <c r="D694" s="17">
        <v>0.13470661911065701</v>
      </c>
      <c r="E694" s="17">
        <v>0.12657193731678801</v>
      </c>
      <c r="F694" s="17"/>
      <c r="G694" s="17">
        <v>0.118812845866944</v>
      </c>
      <c r="H694" s="17">
        <v>0.177401148462214</v>
      </c>
      <c r="I694" s="17">
        <v>0.16058764345314899</v>
      </c>
      <c r="J694" s="17">
        <v>3.6721253301660303E-2</v>
      </c>
      <c r="K694" s="17">
        <v>8.4384626194383194E-2</v>
      </c>
      <c r="L694" s="17">
        <v>0.182617661649951</v>
      </c>
      <c r="M694" s="17"/>
      <c r="N694" s="17">
        <v>0.15888051249159801</v>
      </c>
      <c r="O694" s="17">
        <v>0.20747394378620801</v>
      </c>
      <c r="P694" s="17">
        <v>0.13104669113967601</v>
      </c>
      <c r="Q694" s="17">
        <v>3.50552699226893E-2</v>
      </c>
      <c r="R694" s="17"/>
      <c r="S694" s="17">
        <v>0.140064090281871</v>
      </c>
      <c r="T694" s="17">
        <v>0.22959395121496901</v>
      </c>
      <c r="U694" s="17">
        <v>0</v>
      </c>
      <c r="V694" s="17">
        <v>0.12553493003347899</v>
      </c>
      <c r="W694" s="17">
        <v>0</v>
      </c>
      <c r="X694" s="17">
        <v>4.6102009918561802E-2</v>
      </c>
      <c r="Y694" s="17">
        <v>0.205448083258919</v>
      </c>
      <c r="Z694" s="17">
        <v>0.20244998802643499</v>
      </c>
      <c r="AA694" s="17">
        <v>0.16595838034462601</v>
      </c>
      <c r="AB694" s="17">
        <v>0.14082945585932899</v>
      </c>
      <c r="AC694" s="17">
        <v>0.113961249912445</v>
      </c>
      <c r="AD694" s="17">
        <v>0</v>
      </c>
      <c r="AE694" s="17"/>
      <c r="AF694" s="17">
        <v>0.15324471203269499</v>
      </c>
      <c r="AG694" s="17">
        <v>0.12133439987863499</v>
      </c>
      <c r="AH694" s="17">
        <v>0.140481463024894</v>
      </c>
      <c r="AI694" s="17"/>
      <c r="AJ694" s="17">
        <v>6.8742993566163396E-2</v>
      </c>
      <c r="AK694" s="17">
        <v>0.204514297753292</v>
      </c>
      <c r="AL694" s="17">
        <v>0.14919995880509401</v>
      </c>
      <c r="AM694" s="17">
        <v>0</v>
      </c>
      <c r="AN694" s="17">
        <v>0.19033601610173301</v>
      </c>
    </row>
    <row r="695" spans="2:40" x14ac:dyDescent="0.25">
      <c r="B695" t="s">
        <v>300</v>
      </c>
      <c r="C695" s="17">
        <v>0.16133715316945099</v>
      </c>
      <c r="D695" s="17">
        <v>0.16897186005492401</v>
      </c>
      <c r="E695" s="17">
        <v>0.15213384787127199</v>
      </c>
      <c r="F695" s="17"/>
      <c r="G695" s="17">
        <v>0.142053041497398</v>
      </c>
      <c r="H695" s="17">
        <v>0.128306881200627</v>
      </c>
      <c r="I695" s="17">
        <v>0.202746182969475</v>
      </c>
      <c r="J695" s="17">
        <v>0.185965849787117</v>
      </c>
      <c r="K695" s="17">
        <v>0.21079942858223599</v>
      </c>
      <c r="L695" s="17">
        <v>0.112783170465548</v>
      </c>
      <c r="M695" s="17"/>
      <c r="N695" s="17">
        <v>0.209824984619077</v>
      </c>
      <c r="O695" s="17">
        <v>0.14808434408750301</v>
      </c>
      <c r="P695" s="17">
        <v>0.178480883957435</v>
      </c>
      <c r="Q695" s="17">
        <v>0.104405729472951</v>
      </c>
      <c r="R695" s="17"/>
      <c r="S695" s="17">
        <v>0.18123233967052299</v>
      </c>
      <c r="T695" s="17">
        <v>0.131304566985875</v>
      </c>
      <c r="U695" s="17">
        <v>0.25842035357109699</v>
      </c>
      <c r="V695" s="17">
        <v>6.0598574760711801E-2</v>
      </c>
      <c r="W695" s="17">
        <v>7.6534003954881594E-2</v>
      </c>
      <c r="X695" s="17">
        <v>0.21874288558951799</v>
      </c>
      <c r="Y695" s="17">
        <v>0.107479811889552</v>
      </c>
      <c r="Z695" s="17">
        <v>0.59223843462553005</v>
      </c>
      <c r="AA695" s="17">
        <v>8.1092790135635806E-2</v>
      </c>
      <c r="AB695" s="17">
        <v>0.20524907780748999</v>
      </c>
      <c r="AC695" s="17">
        <v>0.240912126689482</v>
      </c>
      <c r="AD695" s="17">
        <v>0</v>
      </c>
      <c r="AE695" s="17"/>
      <c r="AF695" s="17">
        <v>0.16244574239464199</v>
      </c>
      <c r="AG695" s="17">
        <v>0.166071046588712</v>
      </c>
      <c r="AH695" s="17">
        <v>0.14092975028865101</v>
      </c>
      <c r="AI695" s="17"/>
      <c r="AJ695" s="17">
        <v>0.181170602276856</v>
      </c>
      <c r="AK695" s="17">
        <v>0.20319125892180201</v>
      </c>
      <c r="AL695" s="17">
        <v>0</v>
      </c>
      <c r="AM695" s="17">
        <v>0</v>
      </c>
      <c r="AN695" s="17">
        <v>0.18967779565416201</v>
      </c>
    </row>
    <row r="696" spans="2:40" x14ac:dyDescent="0.25">
      <c r="B696" t="s">
        <v>301</v>
      </c>
      <c r="C696" s="17">
        <v>0.121499325232109</v>
      </c>
      <c r="D696" s="17">
        <v>0.146065651933725</v>
      </c>
      <c r="E696" s="17">
        <v>9.1885692635422497E-2</v>
      </c>
      <c r="F696" s="17"/>
      <c r="G696" s="17">
        <v>0.12172668035907599</v>
      </c>
      <c r="H696" s="17">
        <v>0.118379858487371</v>
      </c>
      <c r="I696" s="17">
        <v>0.16384137079571701</v>
      </c>
      <c r="J696" s="17">
        <v>0.20881371944877999</v>
      </c>
      <c r="K696" s="17">
        <v>0</v>
      </c>
      <c r="L696" s="17">
        <v>0</v>
      </c>
      <c r="M696" s="17"/>
      <c r="N696" s="17">
        <v>4.0422141308684198E-2</v>
      </c>
      <c r="O696" s="17">
        <v>0.17124681282785101</v>
      </c>
      <c r="P696" s="17">
        <v>0.16939557343277301</v>
      </c>
      <c r="Q696" s="17">
        <v>0.13820815788208601</v>
      </c>
      <c r="R696" s="17"/>
      <c r="S696" s="17">
        <v>0.118191122688856</v>
      </c>
      <c r="T696" s="17">
        <v>4.9006059865735897E-2</v>
      </c>
      <c r="U696" s="17">
        <v>0</v>
      </c>
      <c r="V696" s="17">
        <v>0.22181293779627501</v>
      </c>
      <c r="W696" s="17">
        <v>0.11911873819127999</v>
      </c>
      <c r="X696" s="17">
        <v>9.5145834816457706E-2</v>
      </c>
      <c r="Y696" s="17">
        <v>0.25558063829391298</v>
      </c>
      <c r="Z696" s="17">
        <v>0.20531157734803401</v>
      </c>
      <c r="AA696" s="17">
        <v>0.211641292878258</v>
      </c>
      <c r="AB696" s="17">
        <v>0</v>
      </c>
      <c r="AC696" s="17">
        <v>0.19544062174084301</v>
      </c>
      <c r="AD696" s="17">
        <v>0</v>
      </c>
      <c r="AE696" s="17"/>
      <c r="AF696" s="17">
        <v>0.110745736544484</v>
      </c>
      <c r="AG696" s="17">
        <v>0.13965868280506499</v>
      </c>
      <c r="AH696" s="17">
        <v>0.118359382945111</v>
      </c>
      <c r="AI696" s="17"/>
      <c r="AJ696" s="17">
        <v>0.13769132063393499</v>
      </c>
      <c r="AK696" s="17">
        <v>0.160931447995628</v>
      </c>
      <c r="AL696" s="17">
        <v>0.107395233917982</v>
      </c>
      <c r="AM696" s="17">
        <v>0</v>
      </c>
      <c r="AN696" s="17">
        <v>0.100650410531128</v>
      </c>
    </row>
    <row r="697" spans="2:40" x14ac:dyDescent="0.25">
      <c r="B697" t="s">
        <v>302</v>
      </c>
      <c r="C697" s="17">
        <v>7.9423985507786399E-2</v>
      </c>
      <c r="D697" s="17">
        <v>6.0801011649197698E-2</v>
      </c>
      <c r="E697" s="17">
        <v>0.101873166144534</v>
      </c>
      <c r="F697" s="17"/>
      <c r="G697" s="17">
        <v>7.2880612116497503E-2</v>
      </c>
      <c r="H697" s="17">
        <v>7.4661893709585994E-2</v>
      </c>
      <c r="I697" s="17">
        <v>0.12337754821258699</v>
      </c>
      <c r="J697" s="17">
        <v>0.101265988595763</v>
      </c>
      <c r="K697" s="17">
        <v>4.0098259590483902E-2</v>
      </c>
      <c r="L697" s="17">
        <v>0</v>
      </c>
      <c r="M697" s="17"/>
      <c r="N697" s="17">
        <v>8.2735497203665506E-2</v>
      </c>
      <c r="O697" s="17">
        <v>9.1594326638997497E-2</v>
      </c>
      <c r="P697" s="17">
        <v>4.1079716165879798E-2</v>
      </c>
      <c r="Q697" s="17">
        <v>9.7016263289295399E-2</v>
      </c>
      <c r="R697" s="17"/>
      <c r="S697" s="17">
        <v>4.1083860007752701E-2</v>
      </c>
      <c r="T697" s="17">
        <v>0.124280307891657</v>
      </c>
      <c r="U697" s="17">
        <v>7.7909804393523005E-2</v>
      </c>
      <c r="V697" s="17">
        <v>8.0289781033119303E-2</v>
      </c>
      <c r="W697" s="17">
        <v>0.208748498617471</v>
      </c>
      <c r="X697" s="17">
        <v>4.4005048632462899E-2</v>
      </c>
      <c r="Y697" s="17">
        <v>0</v>
      </c>
      <c r="Z697" s="17">
        <v>0</v>
      </c>
      <c r="AA697" s="17">
        <v>0.16063034191115</v>
      </c>
      <c r="AB697" s="17">
        <v>0.14078989473651299</v>
      </c>
      <c r="AC697" s="17">
        <v>0</v>
      </c>
      <c r="AD697" s="17">
        <v>0</v>
      </c>
      <c r="AE697" s="17"/>
      <c r="AF697" s="17">
        <v>6.4601339315807096E-2</v>
      </c>
      <c r="AG697" s="17">
        <v>8.0431560935432897E-2</v>
      </c>
      <c r="AH697" s="17">
        <v>8.4095694893840306E-2</v>
      </c>
      <c r="AI697" s="17"/>
      <c r="AJ697" s="17">
        <v>8.3685564935290502E-2</v>
      </c>
      <c r="AK697" s="17">
        <v>3.8766623035401203E-2</v>
      </c>
      <c r="AL697" s="17">
        <v>0.10242562814778799</v>
      </c>
      <c r="AM697" s="17">
        <v>0.29162424034267598</v>
      </c>
      <c r="AN697" s="17">
        <v>0.113372801127313</v>
      </c>
    </row>
    <row r="698" spans="2:40" x14ac:dyDescent="0.25">
      <c r="B698" t="s">
        <v>303</v>
      </c>
      <c r="C698" s="17">
        <v>6.4705647857233803E-2</v>
      </c>
      <c r="D698" s="17">
        <v>6.4046777092959598E-2</v>
      </c>
      <c r="E698" s="17">
        <v>6.5499887752310498E-2</v>
      </c>
      <c r="F698" s="17"/>
      <c r="G698" s="17">
        <v>2.8710672947844101E-2</v>
      </c>
      <c r="H698" s="17">
        <v>8.1448450034237799E-2</v>
      </c>
      <c r="I698" s="17">
        <v>6.90909445307126E-2</v>
      </c>
      <c r="J698" s="17">
        <v>2.7808650726019599E-2</v>
      </c>
      <c r="K698" s="17">
        <v>0.163735669997498</v>
      </c>
      <c r="L698" s="17">
        <v>7.42127182081109E-2</v>
      </c>
      <c r="M698" s="17"/>
      <c r="N698" s="17">
        <v>8.1870399856417003E-2</v>
      </c>
      <c r="O698" s="17">
        <v>5.3950459714501402E-2</v>
      </c>
      <c r="P698" s="17">
        <v>2.3339272691803602E-2</v>
      </c>
      <c r="Q698" s="17">
        <v>8.7718885401098401E-2</v>
      </c>
      <c r="R698" s="17"/>
      <c r="S698" s="17">
        <v>3.8328440371343697E-2</v>
      </c>
      <c r="T698" s="17">
        <v>9.8902052330295004E-2</v>
      </c>
      <c r="U698" s="17">
        <v>0</v>
      </c>
      <c r="V698" s="17">
        <v>0</v>
      </c>
      <c r="W698" s="17">
        <v>0.121671529533266</v>
      </c>
      <c r="X698" s="17">
        <v>8.7867885589907005E-2</v>
      </c>
      <c r="Y698" s="17">
        <v>0</v>
      </c>
      <c r="Z698" s="17">
        <v>0</v>
      </c>
      <c r="AA698" s="17">
        <v>0.107044689395781</v>
      </c>
      <c r="AB698" s="17">
        <v>0</v>
      </c>
      <c r="AC698" s="17">
        <v>0.121303457533779</v>
      </c>
      <c r="AD698" s="17">
        <v>0.25245511779990898</v>
      </c>
      <c r="AE698" s="17"/>
      <c r="AF698" s="17">
        <v>6.4747403021752803E-2</v>
      </c>
      <c r="AG698" s="17">
        <v>5.2263414312538801E-2</v>
      </c>
      <c r="AH698" s="17">
        <v>0.10875413387845601</v>
      </c>
      <c r="AI698" s="17"/>
      <c r="AJ698" s="17">
        <v>6.5627640938349593E-2</v>
      </c>
      <c r="AK698" s="17">
        <v>5.2123439318295398E-2</v>
      </c>
      <c r="AL698" s="17">
        <v>0.10319839354937201</v>
      </c>
      <c r="AM698" s="17">
        <v>0</v>
      </c>
      <c r="AN698" s="17">
        <v>9.9067021874730099E-2</v>
      </c>
    </row>
    <row r="699" spans="2:40" x14ac:dyDescent="0.25">
      <c r="B699" t="s">
        <v>64</v>
      </c>
      <c r="C699" s="17">
        <v>0.13147801996924399</v>
      </c>
      <c r="D699" s="17">
        <v>9.3507819529010994E-2</v>
      </c>
      <c r="E699" s="17">
        <v>0.17724943623008799</v>
      </c>
      <c r="F699" s="17"/>
      <c r="G699" s="17">
        <v>6.12496189209338E-2</v>
      </c>
      <c r="H699" s="17">
        <v>0.17199214261364701</v>
      </c>
      <c r="I699" s="17">
        <v>7.0120115224984902E-2</v>
      </c>
      <c r="J699" s="17">
        <v>0.15671182248109</v>
      </c>
      <c r="K699" s="17">
        <v>0.29622803237566098</v>
      </c>
      <c r="L699" s="17">
        <v>0.186532398418884</v>
      </c>
      <c r="M699" s="17"/>
      <c r="N699" s="17">
        <v>0.15646432950701</v>
      </c>
      <c r="O699" s="17">
        <v>0.109898810715853</v>
      </c>
      <c r="P699" s="17">
        <v>4.1175197850850803E-2</v>
      </c>
      <c r="Q699" s="17">
        <v>0.19464111688350799</v>
      </c>
      <c r="R699" s="17"/>
      <c r="S699" s="17">
        <v>0.19307908517883099</v>
      </c>
      <c r="T699" s="17">
        <v>0.18723937413400099</v>
      </c>
      <c r="U699" s="17">
        <v>8.9871051526175694E-2</v>
      </c>
      <c r="V699" s="17">
        <v>0.195327843733826</v>
      </c>
      <c r="W699" s="17">
        <v>6.4624522432419104E-2</v>
      </c>
      <c r="X699" s="17">
        <v>0.20015261644443699</v>
      </c>
      <c r="Y699" s="17">
        <v>5.0232261230323698E-2</v>
      </c>
      <c r="Z699" s="17">
        <v>0</v>
      </c>
      <c r="AA699" s="17">
        <v>0</v>
      </c>
      <c r="AB699" s="17">
        <v>6.2157064368008302E-2</v>
      </c>
      <c r="AC699" s="17">
        <v>5.4214857311741499E-2</v>
      </c>
      <c r="AD699" s="17">
        <v>0.25111334974539601</v>
      </c>
      <c r="AE699" s="17"/>
      <c r="AF699" s="17">
        <v>0.13395107173409199</v>
      </c>
      <c r="AG699" s="17">
        <v>0.154703866175186</v>
      </c>
      <c r="AH699" s="17">
        <v>7.8294680710108894E-2</v>
      </c>
      <c r="AI699" s="17"/>
      <c r="AJ699" s="17">
        <v>0.165232241054558</v>
      </c>
      <c r="AK699" s="17">
        <v>7.6337608673803306E-2</v>
      </c>
      <c r="AL699" s="17">
        <v>0.33327505560147702</v>
      </c>
      <c r="AM699" s="17">
        <v>0</v>
      </c>
      <c r="AN699" s="17">
        <v>5.2056003199045901E-2</v>
      </c>
    </row>
    <row r="700" spans="2:40" x14ac:dyDescent="0.25">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c r="AA700" s="17"/>
      <c r="AB700" s="17"/>
      <c r="AC700" s="17"/>
      <c r="AD700" s="17"/>
      <c r="AE700" s="17"/>
      <c r="AF700" s="17"/>
      <c r="AG700" s="17"/>
      <c r="AH700" s="17"/>
      <c r="AI700" s="17"/>
      <c r="AJ700" s="17"/>
      <c r="AK700" s="17"/>
      <c r="AL700" s="17"/>
      <c r="AM700" s="17"/>
      <c r="AN700" s="17"/>
    </row>
    <row r="701" spans="2:40" x14ac:dyDescent="0.25">
      <c r="B701" s="6" t="s">
        <v>308</v>
      </c>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c r="AA701" s="17"/>
      <c r="AB701" s="17"/>
      <c r="AC701" s="17"/>
      <c r="AD701" s="17"/>
      <c r="AE701" s="17"/>
      <c r="AF701" s="17"/>
      <c r="AG701" s="17"/>
      <c r="AH701" s="17"/>
      <c r="AI701" s="17"/>
      <c r="AJ701" s="17"/>
      <c r="AK701" s="17"/>
      <c r="AL701" s="17"/>
      <c r="AM701" s="17"/>
      <c r="AN701" s="17"/>
    </row>
    <row r="702" spans="2:40" x14ac:dyDescent="0.25">
      <c r="B702" s="24" t="s">
        <v>331</v>
      </c>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c r="AA702" s="17"/>
      <c r="AB702" s="17"/>
      <c r="AC702" s="17"/>
      <c r="AD702" s="17"/>
      <c r="AE702" s="17"/>
      <c r="AF702" s="17"/>
      <c r="AG702" s="17"/>
      <c r="AH702" s="17"/>
      <c r="AI702" s="17"/>
      <c r="AJ702" s="17"/>
      <c r="AK702" s="17"/>
      <c r="AL702" s="17"/>
      <c r="AM702" s="17"/>
      <c r="AN702" s="17"/>
    </row>
    <row r="703" spans="2:40" x14ac:dyDescent="0.25">
      <c r="B703" t="s">
        <v>305</v>
      </c>
      <c r="C703" s="17">
        <v>0.39635136616357702</v>
      </c>
      <c r="D703" s="17">
        <v>0.38034558250654099</v>
      </c>
      <c r="E703" s="17">
        <v>0.41564563845746</v>
      </c>
      <c r="F703" s="17"/>
      <c r="G703" s="17">
        <v>0.46372605289365099</v>
      </c>
      <c r="H703" s="17">
        <v>0.30631540272715202</v>
      </c>
      <c r="I703" s="17">
        <v>0.57917822696280297</v>
      </c>
      <c r="J703" s="17">
        <v>0.371849627006265</v>
      </c>
      <c r="K703" s="17">
        <v>0.28053062851557897</v>
      </c>
      <c r="L703" s="17">
        <v>7.42127182081109E-2</v>
      </c>
      <c r="M703" s="17"/>
      <c r="N703" s="17">
        <v>0.41120268608459098</v>
      </c>
      <c r="O703" s="17">
        <v>0.35373418373518201</v>
      </c>
      <c r="P703" s="17">
        <v>0.460366753207679</v>
      </c>
      <c r="Q703" s="17">
        <v>0.37034778442285599</v>
      </c>
      <c r="R703" s="17"/>
      <c r="S703" s="17">
        <v>0.50383417181157897</v>
      </c>
      <c r="T703" s="17">
        <v>0.37721248300382498</v>
      </c>
      <c r="U703" s="17">
        <v>0.24538912124836701</v>
      </c>
      <c r="V703" s="17">
        <v>0.37249514443215498</v>
      </c>
      <c r="W703" s="17">
        <v>0.35161521238201898</v>
      </c>
      <c r="X703" s="17">
        <v>0.37593194967024501</v>
      </c>
      <c r="Y703" s="17">
        <v>0.193702292543705</v>
      </c>
      <c r="Z703" s="17">
        <v>0.38415376406226498</v>
      </c>
      <c r="AA703" s="17">
        <v>0.65121610042140299</v>
      </c>
      <c r="AB703" s="17">
        <v>0.57171678934311099</v>
      </c>
      <c r="AC703" s="17">
        <v>0.17551831484552</v>
      </c>
      <c r="AD703" s="17">
        <v>0.25245511779990898</v>
      </c>
      <c r="AE703" s="17"/>
      <c r="AF703" s="17">
        <v>0.32101816701075397</v>
      </c>
      <c r="AG703" s="17">
        <v>0.43103529638235499</v>
      </c>
      <c r="AH703" s="17">
        <v>0.29772083330423499</v>
      </c>
      <c r="AI703" s="17"/>
      <c r="AJ703" s="17">
        <v>0.330384651497452</v>
      </c>
      <c r="AK703" s="17">
        <v>0.430716950827089</v>
      </c>
      <c r="AL703" s="17">
        <v>0.32702475830544198</v>
      </c>
      <c r="AM703" s="17">
        <v>0.29162424034267598</v>
      </c>
      <c r="AN703" s="17">
        <v>0.35430108574600999</v>
      </c>
    </row>
    <row r="704" spans="2:40" x14ac:dyDescent="0.25">
      <c r="B704" t="s">
        <v>306</v>
      </c>
      <c r="C704" s="17">
        <v>0.371743138050394</v>
      </c>
      <c r="D704" s="17">
        <v>0.40751935503893399</v>
      </c>
      <c r="E704" s="17">
        <v>0.32861647290154</v>
      </c>
      <c r="F704" s="17"/>
      <c r="G704" s="17">
        <v>0.38551376805723597</v>
      </c>
      <c r="H704" s="17">
        <v>0.471670181878723</v>
      </c>
      <c r="I704" s="17">
        <v>0.28041745585347999</v>
      </c>
      <c r="J704" s="17">
        <v>0.25467053061178901</v>
      </c>
      <c r="K704" s="17">
        <v>0.47329887123873798</v>
      </c>
      <c r="L704" s="17">
        <v>0.31397115905964301</v>
      </c>
      <c r="M704" s="17"/>
      <c r="N704" s="17">
        <v>0.324987199248915</v>
      </c>
      <c r="O704" s="17">
        <v>0.481260413846754</v>
      </c>
      <c r="P704" s="17">
        <v>0.41070426930610598</v>
      </c>
      <c r="Q704" s="17">
        <v>0.292375246643861</v>
      </c>
      <c r="R704" s="17"/>
      <c r="S704" s="17">
        <v>0.30261634826026901</v>
      </c>
      <c r="T704" s="17">
        <v>0.39935122398763301</v>
      </c>
      <c r="U704" s="17">
        <v>0.66050918086506905</v>
      </c>
      <c r="V704" s="17">
        <v>0.39026111765966198</v>
      </c>
      <c r="W704" s="17">
        <v>0.33461759954043402</v>
      </c>
      <c r="X704" s="17">
        <v>0.30540561412621198</v>
      </c>
      <c r="Y704" s="17">
        <v>0.60573153517487799</v>
      </c>
      <c r="Z704" s="17">
        <v>0.20531157734803401</v>
      </c>
      <c r="AA704" s="17">
        <v>0.10104682027398</v>
      </c>
      <c r="AB704" s="17">
        <v>0.22088112620502301</v>
      </c>
      <c r="AC704" s="17">
        <v>0.52510381260809802</v>
      </c>
      <c r="AD704" s="17">
        <v>0.74754488220009097</v>
      </c>
      <c r="AE704" s="17"/>
      <c r="AF704" s="17">
        <v>0.36469741117855098</v>
      </c>
      <c r="AG704" s="17">
        <v>0.334157536651775</v>
      </c>
      <c r="AH704" s="17">
        <v>0.491173877161729</v>
      </c>
      <c r="AI704" s="17"/>
      <c r="AJ704" s="17">
        <v>0.40849267446868098</v>
      </c>
      <c r="AK704" s="17">
        <v>0.41820766491881201</v>
      </c>
      <c r="AL704" s="17">
        <v>0.24122500929718599</v>
      </c>
      <c r="AM704" s="17">
        <v>0.36031093582069601</v>
      </c>
      <c r="AN704" s="17">
        <v>0.45395874377425999</v>
      </c>
    </row>
    <row r="705" spans="2:40" x14ac:dyDescent="0.25">
      <c r="B705" t="s">
        <v>307</v>
      </c>
      <c r="C705" s="17">
        <v>0.158254468821453</v>
      </c>
      <c r="D705" s="17">
        <v>0.16321444155082099</v>
      </c>
      <c r="E705" s="17">
        <v>0.152275438587054</v>
      </c>
      <c r="F705" s="17"/>
      <c r="G705" s="17">
        <v>0.13218790540765199</v>
      </c>
      <c r="H705" s="17">
        <v>0.14769643964764101</v>
      </c>
      <c r="I705" s="17">
        <v>9.3858418870509594E-2</v>
      </c>
      <c r="J705" s="17">
        <v>0.164259851481945</v>
      </c>
      <c r="K705" s="17">
        <v>0.169022320203051</v>
      </c>
      <c r="L705" s="17">
        <v>0.49364518569868299</v>
      </c>
      <c r="M705" s="17"/>
      <c r="N705" s="17">
        <v>0.17014136282577</v>
      </c>
      <c r="O705" s="17">
        <v>0.113877703678507</v>
      </c>
      <c r="P705" s="17">
        <v>0.12892897748621501</v>
      </c>
      <c r="Q705" s="17">
        <v>0.20801610995828401</v>
      </c>
      <c r="R705" s="17"/>
      <c r="S705" s="17">
        <v>0.13349375605425501</v>
      </c>
      <c r="T705" s="17">
        <v>0.15340259134317299</v>
      </c>
      <c r="U705" s="17">
        <v>9.4101697886564195E-2</v>
      </c>
      <c r="V705" s="17">
        <v>0.172439238527855</v>
      </c>
      <c r="W705" s="17">
        <v>0.18087783674237701</v>
      </c>
      <c r="X705" s="17">
        <v>0.17951155275462299</v>
      </c>
      <c r="Y705" s="17">
        <v>0.15033391105109301</v>
      </c>
      <c r="Z705" s="17">
        <v>0.41053465858970001</v>
      </c>
      <c r="AA705" s="17">
        <v>0.149331487084022</v>
      </c>
      <c r="AB705" s="17">
        <v>0.13608943588383501</v>
      </c>
      <c r="AC705" s="17">
        <v>0.22861641184423601</v>
      </c>
      <c r="AD705" s="17">
        <v>0</v>
      </c>
      <c r="AE705" s="17"/>
      <c r="AF705" s="17">
        <v>0.234761497146419</v>
      </c>
      <c r="AG705" s="17">
        <v>0.129906351119916</v>
      </c>
      <c r="AH705" s="17">
        <v>0.21110528953403501</v>
      </c>
      <c r="AI705" s="17"/>
      <c r="AJ705" s="17">
        <v>0.23345885751499201</v>
      </c>
      <c r="AK705" s="17">
        <v>5.1227682341553997E-2</v>
      </c>
      <c r="AL705" s="17">
        <v>0.15049399313194201</v>
      </c>
      <c r="AM705" s="17">
        <v>0.34806482383662801</v>
      </c>
      <c r="AN705" s="17">
        <v>0.19174017047972999</v>
      </c>
    </row>
    <row r="706" spans="2:40" x14ac:dyDescent="0.25">
      <c r="B706" t="s">
        <v>64</v>
      </c>
      <c r="C706" s="17">
        <v>7.3651026964577093E-2</v>
      </c>
      <c r="D706" s="17">
        <v>4.8920620903704297E-2</v>
      </c>
      <c r="E706" s="17">
        <v>0.103462450053946</v>
      </c>
      <c r="F706" s="17"/>
      <c r="G706" s="17">
        <v>1.857227364146E-2</v>
      </c>
      <c r="H706" s="17">
        <v>7.43179757464838E-2</v>
      </c>
      <c r="I706" s="17">
        <v>4.6545898313206602E-2</v>
      </c>
      <c r="J706" s="17">
        <v>0.20921999090000001</v>
      </c>
      <c r="K706" s="17">
        <v>7.7148180042632006E-2</v>
      </c>
      <c r="L706" s="17">
        <v>0.118170937033563</v>
      </c>
      <c r="M706" s="17"/>
      <c r="N706" s="17">
        <v>9.3668751840724498E-2</v>
      </c>
      <c r="O706" s="17">
        <v>5.1127698739557401E-2</v>
      </c>
      <c r="P706" s="17">
        <v>0</v>
      </c>
      <c r="Q706" s="17">
        <v>0.129260858974999</v>
      </c>
      <c r="R706" s="17"/>
      <c r="S706" s="17">
        <v>6.0055723873896301E-2</v>
      </c>
      <c r="T706" s="17">
        <v>7.0033701665368403E-2</v>
      </c>
      <c r="U706" s="17">
        <v>0</v>
      </c>
      <c r="V706" s="17">
        <v>6.4804499380328104E-2</v>
      </c>
      <c r="W706" s="17">
        <v>0.13288935133516999</v>
      </c>
      <c r="X706" s="17">
        <v>0.13915088344892099</v>
      </c>
      <c r="Y706" s="17">
        <v>5.0232261230323698E-2</v>
      </c>
      <c r="Z706" s="17">
        <v>0</v>
      </c>
      <c r="AA706" s="17">
        <v>9.8405592220595001E-2</v>
      </c>
      <c r="AB706" s="17">
        <v>7.1312648568030504E-2</v>
      </c>
      <c r="AC706" s="17">
        <v>7.0761460702145298E-2</v>
      </c>
      <c r="AD706" s="17">
        <v>0</v>
      </c>
      <c r="AE706" s="17"/>
      <c r="AF706" s="17">
        <v>7.9522924664275504E-2</v>
      </c>
      <c r="AG706" s="17">
        <v>0.104900815845954</v>
      </c>
      <c r="AH706" s="17">
        <v>0</v>
      </c>
      <c r="AI706" s="17"/>
      <c r="AJ706" s="17">
        <v>2.76638165188751E-2</v>
      </c>
      <c r="AK706" s="17">
        <v>9.9847701912544898E-2</v>
      </c>
      <c r="AL706" s="17">
        <v>0.28125623926542997</v>
      </c>
      <c r="AM706" s="17">
        <v>0</v>
      </c>
      <c r="AN706" s="17">
        <v>0</v>
      </c>
    </row>
    <row r="707" spans="2:40" x14ac:dyDescent="0.25">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c r="AA707" s="17"/>
      <c r="AB707" s="17"/>
      <c r="AC707" s="17"/>
      <c r="AD707" s="17"/>
      <c r="AE707" s="17"/>
      <c r="AF707" s="17"/>
      <c r="AG707" s="17"/>
      <c r="AH707" s="17"/>
      <c r="AI707" s="17"/>
      <c r="AJ707" s="17"/>
      <c r="AK707" s="17"/>
      <c r="AL707" s="17"/>
      <c r="AM707" s="17"/>
      <c r="AN707" s="17"/>
    </row>
    <row r="708" spans="2:40" x14ac:dyDescent="0.25">
      <c r="B708" s="6" t="s">
        <v>333</v>
      </c>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c r="AA708" s="17"/>
      <c r="AB708" s="17"/>
      <c r="AC708" s="17"/>
      <c r="AD708" s="17"/>
      <c r="AE708" s="17"/>
      <c r="AF708" s="17"/>
      <c r="AG708" s="17"/>
      <c r="AH708" s="17"/>
      <c r="AI708" s="17"/>
      <c r="AJ708" s="17"/>
      <c r="AK708" s="17"/>
      <c r="AL708" s="17"/>
      <c r="AM708" s="17"/>
      <c r="AN708" s="17"/>
    </row>
    <row r="709" spans="2:40" x14ac:dyDescent="0.25">
      <c r="B709" s="24" t="s">
        <v>334</v>
      </c>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c r="AA709" s="17"/>
      <c r="AB709" s="17"/>
      <c r="AC709" s="17"/>
      <c r="AD709" s="17"/>
      <c r="AE709" s="17"/>
      <c r="AF709" s="17"/>
      <c r="AG709" s="17"/>
      <c r="AH709" s="17"/>
      <c r="AI709" s="17"/>
      <c r="AJ709" s="17"/>
      <c r="AK709" s="17"/>
      <c r="AL709" s="17"/>
      <c r="AM709" s="17"/>
      <c r="AN709" s="17"/>
    </row>
    <row r="710" spans="2:40" x14ac:dyDescent="0.25">
      <c r="B710" t="s">
        <v>289</v>
      </c>
      <c r="C710" s="17">
        <v>0.45568800536014098</v>
      </c>
      <c r="D710" s="17">
        <v>0.41144191124641999</v>
      </c>
      <c r="E710" s="17">
        <v>0.51246143339401695</v>
      </c>
      <c r="F710" s="17"/>
      <c r="G710" s="17">
        <v>0.38907046180770699</v>
      </c>
      <c r="H710" s="17">
        <v>0.52227878534191796</v>
      </c>
      <c r="I710" s="17">
        <v>0.46824453848057201</v>
      </c>
      <c r="J710" s="17">
        <v>0.440612903381636</v>
      </c>
      <c r="K710" s="17">
        <v>0.22257937535373901</v>
      </c>
      <c r="L710" s="17">
        <v>0.55102501075491495</v>
      </c>
      <c r="M710" s="17"/>
      <c r="N710" s="17">
        <v>0.48267538868368198</v>
      </c>
      <c r="O710" s="17">
        <v>0.44166835452804298</v>
      </c>
      <c r="P710" s="17">
        <v>0.50358236323725303</v>
      </c>
      <c r="Q710" s="17">
        <v>0.39370308203174798</v>
      </c>
      <c r="R710" s="17"/>
      <c r="S710" s="17">
        <v>0.43812886021741199</v>
      </c>
      <c r="T710" s="17">
        <v>0.52394235395058097</v>
      </c>
      <c r="U710" s="17">
        <v>0.13728509702855801</v>
      </c>
      <c r="V710" s="17">
        <v>0.363020489713614</v>
      </c>
      <c r="W710" s="17">
        <v>0.66120639330689801</v>
      </c>
      <c r="X710" s="17">
        <v>0.23643354116406401</v>
      </c>
      <c r="Y710" s="17">
        <v>0.80216004512083094</v>
      </c>
      <c r="Z710" s="17">
        <v>0</v>
      </c>
      <c r="AA710" s="17">
        <v>0.37989572056375798</v>
      </c>
      <c r="AB710" s="17">
        <v>0.62094227559872295</v>
      </c>
      <c r="AC710" s="17">
        <v>0.58623260054891102</v>
      </c>
      <c r="AD710" s="17">
        <v>0.44602626175007998</v>
      </c>
      <c r="AE710" s="17"/>
      <c r="AF710" s="17">
        <v>0.51316156100910604</v>
      </c>
      <c r="AG710" s="17">
        <v>0.45848734055671703</v>
      </c>
      <c r="AH710" s="17">
        <v>0.25926999444384202</v>
      </c>
      <c r="AI710" s="17"/>
      <c r="AJ710" s="17">
        <v>0.54189719715645501</v>
      </c>
      <c r="AK710" s="17">
        <v>0.37769362407968898</v>
      </c>
      <c r="AL710" s="17">
        <v>0.244780280935332</v>
      </c>
      <c r="AM710" s="17">
        <v>0.50261712856872698</v>
      </c>
      <c r="AN710" s="17">
        <v>0.18059574394033101</v>
      </c>
    </row>
    <row r="711" spans="2:40" x14ac:dyDescent="0.25">
      <c r="B711" t="s">
        <v>291</v>
      </c>
      <c r="C711" s="17">
        <v>0.379788890534144</v>
      </c>
      <c r="D711" s="17">
        <v>0.29838055053523999</v>
      </c>
      <c r="E711" s="17">
        <v>0.48424625846375202</v>
      </c>
      <c r="F711" s="17"/>
      <c r="G711" s="17">
        <v>0.48247084448380001</v>
      </c>
      <c r="H711" s="17">
        <v>0.39197352130594598</v>
      </c>
      <c r="I711" s="17">
        <v>0.28296854233936303</v>
      </c>
      <c r="J711" s="17">
        <v>0.33428076081347002</v>
      </c>
      <c r="K711" s="17">
        <v>0.54163808187588802</v>
      </c>
      <c r="L711" s="17">
        <v>0.33267895001555298</v>
      </c>
      <c r="M711" s="17"/>
      <c r="N711" s="17">
        <v>0.508150431300606</v>
      </c>
      <c r="O711" s="17">
        <v>0.33719193203845599</v>
      </c>
      <c r="P711" s="17">
        <v>0.259551562108222</v>
      </c>
      <c r="Q711" s="17">
        <v>0.43452889940184303</v>
      </c>
      <c r="R711" s="17"/>
      <c r="S711" s="17">
        <v>0.480645390874331</v>
      </c>
      <c r="T711" s="17">
        <v>0.20184588647020699</v>
      </c>
      <c r="U711" s="17">
        <v>0.29983064333592302</v>
      </c>
      <c r="V711" s="17">
        <v>0.35523905017433099</v>
      </c>
      <c r="W711" s="17">
        <v>0.22384717663793799</v>
      </c>
      <c r="X711" s="17">
        <v>0.591360642995716</v>
      </c>
      <c r="Y711" s="17">
        <v>0.28573298660909702</v>
      </c>
      <c r="Z711" s="17">
        <v>0.24262601120673899</v>
      </c>
      <c r="AA711" s="17">
        <v>0.61729779398714502</v>
      </c>
      <c r="AB711" s="17">
        <v>0.34974028282859398</v>
      </c>
      <c r="AC711" s="17">
        <v>0</v>
      </c>
      <c r="AD711" s="17">
        <v>0.44602626175007998</v>
      </c>
      <c r="AE711" s="17"/>
      <c r="AF711" s="17">
        <v>0.42466004100072202</v>
      </c>
      <c r="AG711" s="17">
        <v>0.36695797121893198</v>
      </c>
      <c r="AH711" s="17">
        <v>0.30507459159039502</v>
      </c>
      <c r="AI711" s="17"/>
      <c r="AJ711" s="17">
        <v>0.340213936181607</v>
      </c>
      <c r="AK711" s="17">
        <v>0.39471264626068697</v>
      </c>
      <c r="AL711" s="17">
        <v>0.50124521772670005</v>
      </c>
      <c r="AM711" s="17">
        <v>0</v>
      </c>
      <c r="AN711" s="17">
        <v>0.187571417736487</v>
      </c>
    </row>
    <row r="712" spans="2:40" x14ac:dyDescent="0.25">
      <c r="B712" t="s">
        <v>293</v>
      </c>
      <c r="C712" s="17">
        <v>0.377560235226375</v>
      </c>
      <c r="D712" s="17">
        <v>0.39348200276115902</v>
      </c>
      <c r="E712" s="17">
        <v>0.35713056021404799</v>
      </c>
      <c r="F712" s="17"/>
      <c r="G712" s="17">
        <v>0.36571208471838401</v>
      </c>
      <c r="H712" s="17">
        <v>0.43919886213137499</v>
      </c>
      <c r="I712" s="17">
        <v>0.33449776405883702</v>
      </c>
      <c r="J712" s="17">
        <v>0.26850496623662601</v>
      </c>
      <c r="K712" s="17">
        <v>0.56440192177040904</v>
      </c>
      <c r="L712" s="17">
        <v>0.32476561807771398</v>
      </c>
      <c r="M712" s="17"/>
      <c r="N712" s="17">
        <v>0.227127636963769</v>
      </c>
      <c r="O712" s="17">
        <v>0.49664671141803501</v>
      </c>
      <c r="P712" s="17">
        <v>0.31853140797135798</v>
      </c>
      <c r="Q712" s="17">
        <v>0.448322231081558</v>
      </c>
      <c r="R712" s="17"/>
      <c r="S712" s="17">
        <v>0.34097214604718701</v>
      </c>
      <c r="T712" s="17">
        <v>0.254145789640984</v>
      </c>
      <c r="U712" s="17">
        <v>0.55571414179407697</v>
      </c>
      <c r="V712" s="17">
        <v>0.55975268982120896</v>
      </c>
      <c r="W712" s="17">
        <v>0.20720794641413501</v>
      </c>
      <c r="X712" s="17">
        <v>0.457816818580287</v>
      </c>
      <c r="Y712" s="17">
        <v>0.41370367766363603</v>
      </c>
      <c r="Z712" s="17">
        <v>0.74178758949652102</v>
      </c>
      <c r="AA712" s="17">
        <v>0.345894847325106</v>
      </c>
      <c r="AB712" s="17">
        <v>0.38033210101190101</v>
      </c>
      <c r="AC712" s="17">
        <v>0.42952908412542501</v>
      </c>
      <c r="AD712" s="17">
        <v>0</v>
      </c>
      <c r="AE712" s="17"/>
      <c r="AF712" s="17">
        <v>0.455937799696079</v>
      </c>
      <c r="AG712" s="17">
        <v>0.34242203547269501</v>
      </c>
      <c r="AH712" s="17">
        <v>0.250651863252567</v>
      </c>
      <c r="AI712" s="17"/>
      <c r="AJ712" s="17">
        <v>0.368305108321689</v>
      </c>
      <c r="AK712" s="17">
        <v>0.403864182703563</v>
      </c>
      <c r="AL712" s="17">
        <v>0.23630218576662401</v>
      </c>
      <c r="AM712" s="17">
        <v>0.49738287143127302</v>
      </c>
      <c r="AN712" s="17">
        <v>0.47540545000139001</v>
      </c>
    </row>
    <row r="713" spans="2:40" x14ac:dyDescent="0.25">
      <c r="B713" t="s">
        <v>292</v>
      </c>
      <c r="C713" s="17">
        <v>0.36182755144664802</v>
      </c>
      <c r="D713" s="17">
        <v>0.42423139100999802</v>
      </c>
      <c r="E713" s="17">
        <v>0.28175540122743398</v>
      </c>
      <c r="F713" s="17"/>
      <c r="G713" s="17">
        <v>0.55910383067900504</v>
      </c>
      <c r="H713" s="17">
        <v>0.31658298483761999</v>
      </c>
      <c r="I713" s="17">
        <v>0.34279683103532899</v>
      </c>
      <c r="J713" s="17">
        <v>0.145888645438597</v>
      </c>
      <c r="K713" s="17">
        <v>0.42227182376587102</v>
      </c>
      <c r="L713" s="17">
        <v>0.351379610496593</v>
      </c>
      <c r="M713" s="17"/>
      <c r="N713" s="17">
        <v>0.57684875365983501</v>
      </c>
      <c r="O713" s="17">
        <v>0.152250471991625</v>
      </c>
      <c r="P713" s="17">
        <v>0.32673993771642901</v>
      </c>
      <c r="Q713" s="17">
        <v>0.43739489909090901</v>
      </c>
      <c r="R713" s="17"/>
      <c r="S713" s="17">
        <v>0.48805342009796399</v>
      </c>
      <c r="T713" s="17">
        <v>0.542450381071648</v>
      </c>
      <c r="U713" s="17">
        <v>0.16254554630736501</v>
      </c>
      <c r="V713" s="17">
        <v>0.34124297742123</v>
      </c>
      <c r="W713" s="17">
        <v>0.20758560350852001</v>
      </c>
      <c r="X713" s="17">
        <v>7.3107494627558403E-2</v>
      </c>
      <c r="Y713" s="17">
        <v>0.49649761747834198</v>
      </c>
      <c r="Z713" s="17">
        <v>0</v>
      </c>
      <c r="AA713" s="17">
        <v>0.44766416714208301</v>
      </c>
      <c r="AB713" s="17">
        <v>0.29884034358303602</v>
      </c>
      <c r="AC713" s="17">
        <v>0.37482812245790298</v>
      </c>
      <c r="AD713" s="17">
        <v>0</v>
      </c>
      <c r="AE713" s="17"/>
      <c r="AF713" s="17">
        <v>0.43811010960680402</v>
      </c>
      <c r="AG713" s="17">
        <v>0.35938026954646002</v>
      </c>
      <c r="AH713" s="17">
        <v>0.18617054748627801</v>
      </c>
      <c r="AI713" s="17"/>
      <c r="AJ713" s="17">
        <v>0.439541493933085</v>
      </c>
      <c r="AK713" s="17">
        <v>0.35034577906011599</v>
      </c>
      <c r="AL713" s="17">
        <v>0.51891753329804402</v>
      </c>
      <c r="AM713" s="17">
        <v>0</v>
      </c>
      <c r="AN713" s="17">
        <v>0.20280135512283001</v>
      </c>
    </row>
    <row r="714" spans="2:40" x14ac:dyDescent="0.25">
      <c r="B714" t="s">
        <v>290</v>
      </c>
      <c r="C714" s="17">
        <v>0.30064491204675398</v>
      </c>
      <c r="D714" s="17">
        <v>0.31277292270900497</v>
      </c>
      <c r="E714" s="17">
        <v>0.28508311491370902</v>
      </c>
      <c r="F714" s="17"/>
      <c r="G714" s="17">
        <v>0.48832749632752298</v>
      </c>
      <c r="H714" s="17">
        <v>0.14359500646804199</v>
      </c>
      <c r="I714" s="17">
        <v>0.350869399026838</v>
      </c>
      <c r="J714" s="17">
        <v>0.226298825552493</v>
      </c>
      <c r="K714" s="17">
        <v>0.32490048539256899</v>
      </c>
      <c r="L714" s="17">
        <v>0.332043855000688</v>
      </c>
      <c r="M714" s="17"/>
      <c r="N714" s="17">
        <v>0.32970508037883001</v>
      </c>
      <c r="O714" s="17">
        <v>0.217706971435465</v>
      </c>
      <c r="P714" s="17">
        <v>0.29511898999810399</v>
      </c>
      <c r="Q714" s="17">
        <v>0.37675854147093901</v>
      </c>
      <c r="R714" s="17"/>
      <c r="S714" s="17">
        <v>0.20355951147572099</v>
      </c>
      <c r="T714" s="17">
        <v>0.192853609427833</v>
      </c>
      <c r="U714" s="17">
        <v>0.136350777204161</v>
      </c>
      <c r="V714" s="17">
        <v>0.30871898989581997</v>
      </c>
      <c r="W714" s="17">
        <v>0.357195636509332</v>
      </c>
      <c r="X714" s="17">
        <v>0.36368525884817998</v>
      </c>
      <c r="Y714" s="17">
        <v>0.295777723491843</v>
      </c>
      <c r="Z714" s="17">
        <v>0.24262601120673899</v>
      </c>
      <c r="AA714" s="17">
        <v>0.35106842147390199</v>
      </c>
      <c r="AB714" s="17">
        <v>0.52365750088934004</v>
      </c>
      <c r="AC714" s="17">
        <v>0.63120784092373305</v>
      </c>
      <c r="AD714" s="17">
        <v>0.44602626175007998</v>
      </c>
      <c r="AE714" s="17"/>
      <c r="AF714" s="17">
        <v>0.185832977663102</v>
      </c>
      <c r="AG714" s="17">
        <v>0.37202437670317501</v>
      </c>
      <c r="AH714" s="17">
        <v>0.21427355322145</v>
      </c>
      <c r="AI714" s="17"/>
      <c r="AJ714" s="17">
        <v>0.25376854861686199</v>
      </c>
      <c r="AK714" s="17">
        <v>0.352622484395958</v>
      </c>
      <c r="AL714" s="17">
        <v>0.25397450133796801</v>
      </c>
      <c r="AM714" s="17">
        <v>0</v>
      </c>
      <c r="AN714" s="17">
        <v>0.21332299436173799</v>
      </c>
    </row>
    <row r="715" spans="2:40" x14ac:dyDescent="0.25">
      <c r="B715" t="s">
        <v>64</v>
      </c>
      <c r="C715" s="17">
        <v>4.5328298507490601E-2</v>
      </c>
      <c r="D715" s="17">
        <v>6.7363641436371302E-2</v>
      </c>
      <c r="E715" s="17">
        <v>1.7054120163991899E-2</v>
      </c>
      <c r="F715" s="17"/>
      <c r="G715" s="17">
        <v>3.8706327240631402E-2</v>
      </c>
      <c r="H715" s="17">
        <v>0</v>
      </c>
      <c r="I715" s="17">
        <v>5.65910785358862E-2</v>
      </c>
      <c r="J715" s="17">
        <v>0.20105598132167901</v>
      </c>
      <c r="K715" s="17">
        <v>0</v>
      </c>
      <c r="L715" s="17">
        <v>0</v>
      </c>
      <c r="M715" s="17"/>
      <c r="N715" s="17">
        <v>3.352888128591E-2</v>
      </c>
      <c r="O715" s="17">
        <v>5.4075543042761298E-2</v>
      </c>
      <c r="P715" s="17">
        <v>0</v>
      </c>
      <c r="Q715" s="17">
        <v>9.5816423025828004E-2</v>
      </c>
      <c r="R715" s="17"/>
      <c r="S715" s="17">
        <v>0</v>
      </c>
      <c r="T715" s="17">
        <v>0</v>
      </c>
      <c r="U715" s="17">
        <v>0.145389534694398</v>
      </c>
      <c r="V715" s="17">
        <v>0</v>
      </c>
      <c r="W715" s="17">
        <v>0</v>
      </c>
      <c r="X715" s="17">
        <v>0.1211436388966</v>
      </c>
      <c r="Y715" s="17">
        <v>0.100415036338127</v>
      </c>
      <c r="Z715" s="17">
        <v>0.25821241050347898</v>
      </c>
      <c r="AA715" s="17">
        <v>0</v>
      </c>
      <c r="AB715" s="17">
        <v>0</v>
      </c>
      <c r="AC715" s="17">
        <v>0</v>
      </c>
      <c r="AD715" s="17">
        <v>0.55397373824992002</v>
      </c>
      <c r="AE715" s="17"/>
      <c r="AF715" s="17">
        <v>2.4405456856461099E-2</v>
      </c>
      <c r="AG715" s="17">
        <v>3.1938766326797798E-2</v>
      </c>
      <c r="AH715" s="17">
        <v>0.17651140191012599</v>
      </c>
      <c r="AI715" s="17"/>
      <c r="AJ715" s="17">
        <v>7.0478725900064307E-2</v>
      </c>
      <c r="AK715" s="17">
        <v>0</v>
      </c>
      <c r="AL715" s="17">
        <v>0</v>
      </c>
      <c r="AM715" s="17">
        <v>0</v>
      </c>
      <c r="AN715" s="17">
        <v>0.14417064410651401</v>
      </c>
    </row>
    <row r="716" spans="2:40" x14ac:dyDescent="0.25">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c r="AA716" s="17"/>
      <c r="AB716" s="17"/>
      <c r="AC716" s="17"/>
      <c r="AD716" s="17"/>
      <c r="AE716" s="17"/>
      <c r="AF716" s="17"/>
      <c r="AG716" s="17"/>
      <c r="AH716" s="17"/>
      <c r="AI716" s="17"/>
      <c r="AJ716" s="17"/>
      <c r="AK716" s="17"/>
      <c r="AL716" s="17"/>
      <c r="AM716" s="17"/>
      <c r="AN716" s="17"/>
    </row>
    <row r="717" spans="2:40" x14ac:dyDescent="0.25">
      <c r="B717" s="6" t="s">
        <v>335</v>
      </c>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c r="AA717" s="17"/>
      <c r="AB717" s="17"/>
      <c r="AC717" s="17"/>
      <c r="AD717" s="17"/>
      <c r="AE717" s="17"/>
      <c r="AF717" s="17"/>
      <c r="AG717" s="17"/>
      <c r="AH717" s="17"/>
      <c r="AI717" s="17"/>
      <c r="AJ717" s="17"/>
      <c r="AK717" s="17"/>
      <c r="AL717" s="17"/>
      <c r="AM717" s="17"/>
      <c r="AN717" s="17"/>
    </row>
    <row r="718" spans="2:40" x14ac:dyDescent="0.25">
      <c r="B718" s="24" t="s">
        <v>334</v>
      </c>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c r="AA718" s="17"/>
      <c r="AB718" s="17"/>
      <c r="AC718" s="17"/>
      <c r="AD718" s="17"/>
      <c r="AE718" s="17"/>
      <c r="AF718" s="17"/>
      <c r="AG718" s="17"/>
      <c r="AH718" s="17"/>
      <c r="AI718" s="17"/>
      <c r="AJ718" s="17"/>
      <c r="AK718" s="17"/>
      <c r="AL718" s="17"/>
      <c r="AM718" s="17"/>
      <c r="AN718" s="17"/>
    </row>
    <row r="719" spans="2:40" x14ac:dyDescent="0.25">
      <c r="B719" t="s">
        <v>296</v>
      </c>
      <c r="C719" s="17">
        <v>0</v>
      </c>
      <c r="D719" s="17">
        <v>0</v>
      </c>
      <c r="E719" s="17">
        <v>0</v>
      </c>
      <c r="F719" s="17"/>
      <c r="G719" s="17">
        <v>0</v>
      </c>
      <c r="H719" s="17">
        <v>0</v>
      </c>
      <c r="I719" s="17">
        <v>0</v>
      </c>
      <c r="J719" s="17">
        <v>0</v>
      </c>
      <c r="K719" s="17">
        <v>0</v>
      </c>
      <c r="L719" s="17">
        <v>0</v>
      </c>
      <c r="M719" s="17"/>
      <c r="N719" s="17">
        <v>0</v>
      </c>
      <c r="O719" s="17">
        <v>0</v>
      </c>
      <c r="P719" s="17">
        <v>0</v>
      </c>
      <c r="Q719" s="17">
        <v>0</v>
      </c>
      <c r="R719" s="17"/>
      <c r="S719" s="17">
        <v>0</v>
      </c>
      <c r="T719" s="17">
        <v>0</v>
      </c>
      <c r="U719" s="17">
        <v>0</v>
      </c>
      <c r="V719" s="17">
        <v>0</v>
      </c>
      <c r="W719" s="17">
        <v>0</v>
      </c>
      <c r="X719" s="17">
        <v>0</v>
      </c>
      <c r="Y719" s="17">
        <v>0</v>
      </c>
      <c r="Z719" s="17">
        <v>0</v>
      </c>
      <c r="AA719" s="17">
        <v>0</v>
      </c>
      <c r="AB719" s="17">
        <v>0</v>
      </c>
      <c r="AC719" s="17">
        <v>0</v>
      </c>
      <c r="AD719" s="17">
        <v>0</v>
      </c>
      <c r="AE719" s="17"/>
      <c r="AF719" s="17">
        <v>0</v>
      </c>
      <c r="AG719" s="17">
        <v>0</v>
      </c>
      <c r="AH719" s="17">
        <v>0</v>
      </c>
      <c r="AI719" s="17"/>
      <c r="AJ719" s="17">
        <v>0</v>
      </c>
      <c r="AK719" s="17">
        <v>0</v>
      </c>
      <c r="AL719" s="17">
        <v>0</v>
      </c>
      <c r="AM719" s="17">
        <v>0</v>
      </c>
      <c r="AN719" s="17">
        <v>0</v>
      </c>
    </row>
    <row r="720" spans="2:40" x14ac:dyDescent="0.25">
      <c r="B720" t="s">
        <v>297</v>
      </c>
      <c r="C720" s="17">
        <v>0.14416376944986101</v>
      </c>
      <c r="D720" s="17">
        <v>0.16424923972493499</v>
      </c>
      <c r="E720" s="17">
        <v>0.118391528441252</v>
      </c>
      <c r="F720" s="17"/>
      <c r="G720" s="17">
        <v>0.24368509266970201</v>
      </c>
      <c r="H720" s="17">
        <v>5.20102819303426E-2</v>
      </c>
      <c r="I720" s="17">
        <v>0.15091001097516499</v>
      </c>
      <c r="J720" s="17">
        <v>8.55075468757312E-2</v>
      </c>
      <c r="K720" s="17">
        <v>0</v>
      </c>
      <c r="L720" s="17">
        <v>0.45986141362585597</v>
      </c>
      <c r="M720" s="17"/>
      <c r="N720" s="17">
        <v>0.15524227158242501</v>
      </c>
      <c r="O720" s="17">
        <v>0.13900568617204401</v>
      </c>
      <c r="P720" s="17">
        <v>0.172144867020986</v>
      </c>
      <c r="Q720" s="17">
        <v>0.108965044754622</v>
      </c>
      <c r="R720" s="17"/>
      <c r="S720" s="17">
        <v>9.3485870113325306E-2</v>
      </c>
      <c r="T720" s="17">
        <v>6.1301604378646998E-2</v>
      </c>
      <c r="U720" s="17">
        <v>0.136350777204161</v>
      </c>
      <c r="V720" s="17">
        <v>0.105772509774686</v>
      </c>
      <c r="W720" s="17">
        <v>0.45329653513200502</v>
      </c>
      <c r="X720" s="17">
        <v>0</v>
      </c>
      <c r="Y720" s="17">
        <v>0.186113203704494</v>
      </c>
      <c r="Z720" s="17">
        <v>0.50083842171021797</v>
      </c>
      <c r="AA720" s="17">
        <v>0.114417080886671</v>
      </c>
      <c r="AB720" s="17">
        <v>0.116741618192064</v>
      </c>
      <c r="AC720" s="17">
        <v>0.39128171512023302</v>
      </c>
      <c r="AD720" s="17">
        <v>0</v>
      </c>
      <c r="AE720" s="17"/>
      <c r="AF720" s="17">
        <v>0.20752854397902401</v>
      </c>
      <c r="AG720" s="17">
        <v>0.12105710994503301</v>
      </c>
      <c r="AH720" s="17">
        <v>6.2374962479515399E-2</v>
      </c>
      <c r="AI720" s="17"/>
      <c r="AJ720" s="17">
        <v>0.25557518898089499</v>
      </c>
      <c r="AK720" s="17">
        <v>8.7817485793772201E-2</v>
      </c>
      <c r="AL720" s="17">
        <v>0</v>
      </c>
      <c r="AM720" s="17">
        <v>0</v>
      </c>
      <c r="AN720" s="17">
        <v>9.60127545028754E-2</v>
      </c>
    </row>
    <row r="721" spans="2:40" x14ac:dyDescent="0.25">
      <c r="B721" t="s">
        <v>298</v>
      </c>
      <c r="C721" s="17">
        <v>0.15368108705515501</v>
      </c>
      <c r="D721" s="17">
        <v>0.14364712112080399</v>
      </c>
      <c r="E721" s="17">
        <v>0.16655595554420299</v>
      </c>
      <c r="F721" s="17"/>
      <c r="G721" s="17">
        <v>7.6329073253972202E-2</v>
      </c>
      <c r="H721" s="17">
        <v>0.23528416633631299</v>
      </c>
      <c r="I721" s="17">
        <v>0.124759902379008</v>
      </c>
      <c r="J721" s="17">
        <v>0.19977342084858299</v>
      </c>
      <c r="K721" s="17">
        <v>0.22147778631335699</v>
      </c>
      <c r="L721" s="17">
        <v>0</v>
      </c>
      <c r="M721" s="17"/>
      <c r="N721" s="17">
        <v>9.0610146633704605E-2</v>
      </c>
      <c r="O721" s="17">
        <v>0.189496542184349</v>
      </c>
      <c r="P721" s="17">
        <v>0.18069417502322699</v>
      </c>
      <c r="Q721" s="17">
        <v>0.14390422301074399</v>
      </c>
      <c r="R721" s="17"/>
      <c r="S721" s="17">
        <v>6.8235422656205802E-2</v>
      </c>
      <c r="T721" s="17">
        <v>0.27238505848952599</v>
      </c>
      <c r="U721" s="17">
        <v>0</v>
      </c>
      <c r="V721" s="17">
        <v>0</v>
      </c>
      <c r="W721" s="17">
        <v>0.108523089488389</v>
      </c>
      <c r="X721" s="17">
        <v>0.26416520761221102</v>
      </c>
      <c r="Y721" s="17">
        <v>0.31000345123829998</v>
      </c>
      <c r="Z721" s="17">
        <v>0</v>
      </c>
      <c r="AA721" s="17">
        <v>0.27942672074411201</v>
      </c>
      <c r="AB721" s="17">
        <v>0.25272929080169498</v>
      </c>
      <c r="AC721" s="17">
        <v>0.179189200754342</v>
      </c>
      <c r="AD721" s="17">
        <v>0</v>
      </c>
      <c r="AE721" s="17"/>
      <c r="AF721" s="17">
        <v>0.16382934585290301</v>
      </c>
      <c r="AG721" s="17">
        <v>0.21485979230542601</v>
      </c>
      <c r="AH721" s="17">
        <v>0</v>
      </c>
      <c r="AI721" s="17"/>
      <c r="AJ721" s="17">
        <v>0.14000954929841</v>
      </c>
      <c r="AK721" s="17">
        <v>0.24283876038448701</v>
      </c>
      <c r="AL721" s="17">
        <v>0</v>
      </c>
      <c r="AM721" s="17">
        <v>0</v>
      </c>
      <c r="AN721" s="17">
        <v>0</v>
      </c>
    </row>
    <row r="722" spans="2:40" x14ac:dyDescent="0.25">
      <c r="B722" t="s">
        <v>299</v>
      </c>
      <c r="C722" s="17">
        <v>0.197452040585267</v>
      </c>
      <c r="D722" s="17">
        <v>0.18094456483642901</v>
      </c>
      <c r="E722" s="17">
        <v>0.21863325454822</v>
      </c>
      <c r="F722" s="17"/>
      <c r="G722" s="17">
        <v>7.8064122864408794E-2</v>
      </c>
      <c r="H722" s="17">
        <v>0.15783857301335499</v>
      </c>
      <c r="I722" s="17">
        <v>0.33309247749171</v>
      </c>
      <c r="J722" s="17">
        <v>0.234332587671509</v>
      </c>
      <c r="K722" s="17">
        <v>0.221290543041572</v>
      </c>
      <c r="L722" s="17">
        <v>0.103361141838005</v>
      </c>
      <c r="M722" s="17"/>
      <c r="N722" s="17">
        <v>0.13909483495356401</v>
      </c>
      <c r="O722" s="17">
        <v>0.15087493568254201</v>
      </c>
      <c r="P722" s="17">
        <v>0.28108838606536501</v>
      </c>
      <c r="Q722" s="17">
        <v>0.21962108902122501</v>
      </c>
      <c r="R722" s="17"/>
      <c r="S722" s="17">
        <v>0.21312282850660599</v>
      </c>
      <c r="T722" s="17">
        <v>0.21437775629921901</v>
      </c>
      <c r="U722" s="17">
        <v>0.28632000307223499</v>
      </c>
      <c r="V722" s="17">
        <v>0.58318624763724103</v>
      </c>
      <c r="W722" s="17">
        <v>9.2261516358971105E-2</v>
      </c>
      <c r="X722" s="17">
        <v>0.26192566176509802</v>
      </c>
      <c r="Y722" s="17">
        <v>0.104412446888801</v>
      </c>
      <c r="Z722" s="17">
        <v>0</v>
      </c>
      <c r="AA722" s="17">
        <v>0.103275485268743</v>
      </c>
      <c r="AB722" s="17">
        <v>0.111806604154482</v>
      </c>
      <c r="AC722" s="17">
        <v>0</v>
      </c>
      <c r="AD722" s="17">
        <v>0</v>
      </c>
      <c r="AE722" s="17"/>
      <c r="AF722" s="17">
        <v>0.210244705093239</v>
      </c>
      <c r="AG722" s="17">
        <v>0.16270497983283499</v>
      </c>
      <c r="AH722" s="17">
        <v>0.31213203835609599</v>
      </c>
      <c r="AI722" s="17"/>
      <c r="AJ722" s="17">
        <v>0.21950379255310501</v>
      </c>
      <c r="AK722" s="17">
        <v>0.132956019079846</v>
      </c>
      <c r="AL722" s="17">
        <v>0.51891753329804402</v>
      </c>
      <c r="AM722" s="17">
        <v>0.50261712856872698</v>
      </c>
      <c r="AN722" s="17">
        <v>0.29790598379919397</v>
      </c>
    </row>
    <row r="723" spans="2:40" x14ac:dyDescent="0.25">
      <c r="B723" t="s">
        <v>300</v>
      </c>
      <c r="C723" s="17">
        <v>0.197667701313539</v>
      </c>
      <c r="D723" s="17">
        <v>0.24677281669043999</v>
      </c>
      <c r="E723" s="17">
        <v>0.134659524212521</v>
      </c>
      <c r="F723" s="17"/>
      <c r="G723" s="17">
        <v>0.276010069688227</v>
      </c>
      <c r="H723" s="17">
        <v>0.210706504871182</v>
      </c>
      <c r="I723" s="17">
        <v>0.14845403303886401</v>
      </c>
      <c r="J723" s="17">
        <v>6.40055084060034E-2</v>
      </c>
      <c r="K723" s="17">
        <v>0.43460103269066502</v>
      </c>
      <c r="L723" s="17">
        <v>0.107973416896481</v>
      </c>
      <c r="M723" s="17"/>
      <c r="N723" s="17">
        <v>0.32116329915094499</v>
      </c>
      <c r="O723" s="17">
        <v>0.28754837770700498</v>
      </c>
      <c r="P723" s="17">
        <v>0.104218697378629</v>
      </c>
      <c r="Q723" s="17">
        <v>7.0305187455503806E-2</v>
      </c>
      <c r="R723" s="17"/>
      <c r="S723" s="17">
        <v>0.26094931541120597</v>
      </c>
      <c r="T723" s="17">
        <v>0.18566525569533601</v>
      </c>
      <c r="U723" s="17">
        <v>0.29465458800064798</v>
      </c>
      <c r="V723" s="17">
        <v>0.10831158374680699</v>
      </c>
      <c r="W723" s="17">
        <v>0.114946430055164</v>
      </c>
      <c r="X723" s="17">
        <v>8.1384187820328593E-2</v>
      </c>
      <c r="Y723" s="17">
        <v>0.100415036338127</v>
      </c>
      <c r="Z723" s="17">
        <v>0.27006025019087099</v>
      </c>
      <c r="AA723" s="17">
        <v>0.24726054543814499</v>
      </c>
      <c r="AB723" s="17">
        <v>0.30809927288880601</v>
      </c>
      <c r="AC723" s="17">
        <v>0.19563892170356101</v>
      </c>
      <c r="AD723" s="17">
        <v>0</v>
      </c>
      <c r="AE723" s="17"/>
      <c r="AF723" s="17">
        <v>0.24027689573677399</v>
      </c>
      <c r="AG723" s="17">
        <v>0.20546643120600999</v>
      </c>
      <c r="AH723" s="17">
        <v>6.2912211865920303E-2</v>
      </c>
      <c r="AI723" s="17"/>
      <c r="AJ723" s="17">
        <v>0.16100265712730399</v>
      </c>
      <c r="AK723" s="17">
        <v>0.272091347653583</v>
      </c>
      <c r="AL723" s="17">
        <v>0</v>
      </c>
      <c r="AM723" s="17">
        <v>0.49738287143127302</v>
      </c>
      <c r="AN723" s="17">
        <v>9.6839733652733101E-2</v>
      </c>
    </row>
    <row r="724" spans="2:40" x14ac:dyDescent="0.25">
      <c r="B724" t="s">
        <v>301</v>
      </c>
      <c r="C724" s="17">
        <v>9.2349471210413106E-2</v>
      </c>
      <c r="D724" s="17">
        <v>7.2093801493165494E-2</v>
      </c>
      <c r="E724" s="17">
        <v>0.11834009998804999</v>
      </c>
      <c r="F724" s="17"/>
      <c r="G724" s="17">
        <v>7.0879313760858806E-2</v>
      </c>
      <c r="H724" s="17">
        <v>7.8984440680048104E-2</v>
      </c>
      <c r="I724" s="17">
        <v>0.15046221148332001</v>
      </c>
      <c r="J724" s="17">
        <v>6.8731545388043103E-2</v>
      </c>
      <c r="K724" s="17">
        <v>0</v>
      </c>
      <c r="L724" s="17">
        <v>0.107399551399949</v>
      </c>
      <c r="M724" s="17"/>
      <c r="N724" s="17">
        <v>0.161479710421672</v>
      </c>
      <c r="O724" s="17">
        <v>5.3361964902718197E-2</v>
      </c>
      <c r="P724" s="17">
        <v>9.9488876729140502E-2</v>
      </c>
      <c r="Q724" s="17">
        <v>6.2808087982806807E-2</v>
      </c>
      <c r="R724" s="17"/>
      <c r="S724" s="17">
        <v>0.12358250178166801</v>
      </c>
      <c r="T724" s="17">
        <v>0.12722026794171001</v>
      </c>
      <c r="U724" s="17">
        <v>0</v>
      </c>
      <c r="V724" s="17">
        <v>9.4721758968353595E-2</v>
      </c>
      <c r="W724" s="17">
        <v>0.115648341815922</v>
      </c>
      <c r="X724" s="17">
        <v>8.0951640822226903E-2</v>
      </c>
      <c r="Y724" s="17">
        <v>9.7424918541042502E-2</v>
      </c>
      <c r="Z724" s="17">
        <v>0</v>
      </c>
      <c r="AA724" s="17">
        <v>0.17481217633785301</v>
      </c>
      <c r="AB724" s="17">
        <v>0</v>
      </c>
      <c r="AC724" s="17">
        <v>0</v>
      </c>
      <c r="AD724" s="17">
        <v>0</v>
      </c>
      <c r="AE724" s="17"/>
      <c r="AF724" s="17">
        <v>2.4067707946232701E-2</v>
      </c>
      <c r="AG724" s="17">
        <v>0.129954716154217</v>
      </c>
      <c r="AH724" s="17">
        <v>0.12712822611267499</v>
      </c>
      <c r="AI724" s="17"/>
      <c r="AJ724" s="17">
        <v>0.12637273254637299</v>
      </c>
      <c r="AK724" s="17">
        <v>9.7968036875028003E-2</v>
      </c>
      <c r="AL724" s="17">
        <v>0</v>
      </c>
      <c r="AM724" s="17">
        <v>0</v>
      </c>
      <c r="AN724" s="17">
        <v>9.28817752264193E-2</v>
      </c>
    </row>
    <row r="725" spans="2:40" x14ac:dyDescent="0.25">
      <c r="B725" t="s">
        <v>302</v>
      </c>
      <c r="C725" s="17">
        <v>7.1507099640436403E-2</v>
      </c>
      <c r="D725" s="17">
        <v>8.9039160251346297E-2</v>
      </c>
      <c r="E725" s="17">
        <v>4.9011211555472903E-2</v>
      </c>
      <c r="F725" s="17"/>
      <c r="G725" s="17">
        <v>0.164037898778365</v>
      </c>
      <c r="H725" s="17">
        <v>9.9103853695927099E-2</v>
      </c>
      <c r="I725" s="17">
        <v>3.5377645543628503E-2</v>
      </c>
      <c r="J725" s="17">
        <v>0</v>
      </c>
      <c r="K725" s="17">
        <v>0</v>
      </c>
      <c r="L725" s="17">
        <v>0</v>
      </c>
      <c r="M725" s="17"/>
      <c r="N725" s="17">
        <v>9.0927960188071505E-2</v>
      </c>
      <c r="O725" s="17">
        <v>5.1426172416091202E-2</v>
      </c>
      <c r="P725" s="17">
        <v>3.4157290653320897E-2</v>
      </c>
      <c r="Q725" s="17">
        <v>0.11685182044576101</v>
      </c>
      <c r="R725" s="17"/>
      <c r="S725" s="17">
        <v>0.115061951950685</v>
      </c>
      <c r="T725" s="17">
        <v>7.7912865740301401E-2</v>
      </c>
      <c r="U725" s="17">
        <v>0</v>
      </c>
      <c r="V725" s="17">
        <v>0</v>
      </c>
      <c r="W725" s="17">
        <v>0.115324087149549</v>
      </c>
      <c r="X725" s="17">
        <v>8.7193071670959105E-2</v>
      </c>
      <c r="Y725" s="17">
        <v>0</v>
      </c>
      <c r="Z725" s="17">
        <v>0.22910132809891101</v>
      </c>
      <c r="AA725" s="17">
        <v>0</v>
      </c>
      <c r="AB725" s="17">
        <v>0</v>
      </c>
      <c r="AC725" s="17">
        <v>0.233890162421864</v>
      </c>
      <c r="AD725" s="17">
        <v>0</v>
      </c>
      <c r="AE725" s="17"/>
      <c r="AF725" s="17">
        <v>3.0187419661196702E-2</v>
      </c>
      <c r="AG725" s="17">
        <v>6.7126039188731598E-2</v>
      </c>
      <c r="AH725" s="17">
        <v>5.9631624659011999E-2</v>
      </c>
      <c r="AI725" s="17"/>
      <c r="AJ725" s="17">
        <v>5.3450343828330998E-2</v>
      </c>
      <c r="AK725" s="17">
        <v>9.2365736817298399E-2</v>
      </c>
      <c r="AL725" s="17">
        <v>0</v>
      </c>
      <c r="AM725" s="17">
        <v>0</v>
      </c>
      <c r="AN725" s="17">
        <v>8.1899982229011903E-2</v>
      </c>
    </row>
    <row r="726" spans="2:40" x14ac:dyDescent="0.25">
      <c r="B726" t="s">
        <v>303</v>
      </c>
      <c r="C726" s="17">
        <v>8.9400049348893396E-2</v>
      </c>
      <c r="D726" s="17">
        <v>3.2861109055087802E-2</v>
      </c>
      <c r="E726" s="17">
        <v>0.16194677968020499</v>
      </c>
      <c r="F726" s="17"/>
      <c r="G726" s="17">
        <v>9.0994428984465706E-2</v>
      </c>
      <c r="H726" s="17">
        <v>0.143157052506584</v>
      </c>
      <c r="I726" s="17">
        <v>2.89542107325968E-2</v>
      </c>
      <c r="J726" s="17">
        <v>6.0381098562866102E-2</v>
      </c>
      <c r="K726" s="17">
        <v>0</v>
      </c>
      <c r="L726" s="17">
        <v>0.22140447623970899</v>
      </c>
      <c r="M726" s="17"/>
      <c r="N726" s="17">
        <v>4.1481777069617302E-2</v>
      </c>
      <c r="O726" s="17">
        <v>7.7377925653584007E-2</v>
      </c>
      <c r="P726" s="17">
        <v>6.1131777157752497E-2</v>
      </c>
      <c r="Q726" s="17">
        <v>0.18172812430350899</v>
      </c>
      <c r="R726" s="17"/>
      <c r="S726" s="17">
        <v>9.7440879630184898E-2</v>
      </c>
      <c r="T726" s="17">
        <v>6.1137191455260698E-2</v>
      </c>
      <c r="U726" s="17">
        <v>0.13728509702855801</v>
      </c>
      <c r="V726" s="17">
        <v>0.108007899872912</v>
      </c>
      <c r="W726" s="17">
        <v>0</v>
      </c>
      <c r="X726" s="17">
        <v>0.103236591412577</v>
      </c>
      <c r="Y726" s="17">
        <v>0.201630943289236</v>
      </c>
      <c r="Z726" s="17">
        <v>0</v>
      </c>
      <c r="AA726" s="17">
        <v>0</v>
      </c>
      <c r="AB726" s="17">
        <v>8.6754657568194601E-2</v>
      </c>
      <c r="AC726" s="17">
        <v>0</v>
      </c>
      <c r="AD726" s="17">
        <v>0.44602626175007998</v>
      </c>
      <c r="AE726" s="17"/>
      <c r="AF726" s="17">
        <v>0.10001473790925899</v>
      </c>
      <c r="AG726" s="17">
        <v>8.3164340109598403E-2</v>
      </c>
      <c r="AH726" s="17">
        <v>7.0603839871843502E-2</v>
      </c>
      <c r="AI726" s="17"/>
      <c r="AJ726" s="17">
        <v>2.1057400786803699E-2</v>
      </c>
      <c r="AK726" s="17">
        <v>7.3962613395986102E-2</v>
      </c>
      <c r="AL726" s="17">
        <v>0.244780280935332</v>
      </c>
      <c r="AM726" s="17">
        <v>0</v>
      </c>
      <c r="AN726" s="17">
        <v>0.10867933021686201</v>
      </c>
    </row>
    <row r="727" spans="2:40" x14ac:dyDescent="0.25">
      <c r="B727" t="s">
        <v>64</v>
      </c>
      <c r="C727" s="17">
        <v>5.3778781396434501E-2</v>
      </c>
      <c r="D727" s="17">
        <v>7.0392186827792802E-2</v>
      </c>
      <c r="E727" s="17">
        <v>3.2461646030076202E-2</v>
      </c>
      <c r="F727" s="17"/>
      <c r="G727" s="17">
        <v>0</v>
      </c>
      <c r="H727" s="17">
        <v>2.2915126966248301E-2</v>
      </c>
      <c r="I727" s="17">
        <v>2.79895083557084E-2</v>
      </c>
      <c r="J727" s="17">
        <v>0.28726829224726402</v>
      </c>
      <c r="K727" s="17">
        <v>0.122630637954406</v>
      </c>
      <c r="L727" s="17">
        <v>0</v>
      </c>
      <c r="M727" s="17"/>
      <c r="N727" s="17">
        <v>0</v>
      </c>
      <c r="O727" s="17">
        <v>5.0908395281666803E-2</v>
      </c>
      <c r="P727" s="17">
        <v>6.7075929971578394E-2</v>
      </c>
      <c r="Q727" s="17">
        <v>9.5816423025828004E-2</v>
      </c>
      <c r="R727" s="17"/>
      <c r="S727" s="17">
        <v>2.8121229950119501E-2</v>
      </c>
      <c r="T727" s="17">
        <v>0</v>
      </c>
      <c r="U727" s="17">
        <v>0.145389534694398</v>
      </c>
      <c r="V727" s="17">
        <v>0</v>
      </c>
      <c r="W727" s="17">
        <v>0</v>
      </c>
      <c r="X727" s="17">
        <v>0.1211436388966</v>
      </c>
      <c r="Y727" s="17">
        <v>0</v>
      </c>
      <c r="Z727" s="17">
        <v>0</v>
      </c>
      <c r="AA727" s="17">
        <v>8.0807991324474998E-2</v>
      </c>
      <c r="AB727" s="17">
        <v>0.12386855639475899</v>
      </c>
      <c r="AC727" s="17">
        <v>0</v>
      </c>
      <c r="AD727" s="17">
        <v>0.55397373824992002</v>
      </c>
      <c r="AE727" s="17"/>
      <c r="AF727" s="17">
        <v>2.3850643821371101E-2</v>
      </c>
      <c r="AG727" s="17">
        <v>1.5666591258148999E-2</v>
      </c>
      <c r="AH727" s="17">
        <v>0.30521709665493801</v>
      </c>
      <c r="AI727" s="17"/>
      <c r="AJ727" s="17">
        <v>2.30283348787776E-2</v>
      </c>
      <c r="AK727" s="17">
        <v>0</v>
      </c>
      <c r="AL727" s="17">
        <v>0.23630218576662401</v>
      </c>
      <c r="AM727" s="17">
        <v>0</v>
      </c>
      <c r="AN727" s="17">
        <v>0.22578044037290501</v>
      </c>
    </row>
    <row r="728" spans="2:40" x14ac:dyDescent="0.25">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c r="AA728" s="17"/>
      <c r="AB728" s="17"/>
      <c r="AC728" s="17"/>
      <c r="AD728" s="17"/>
      <c r="AE728" s="17"/>
      <c r="AF728" s="17"/>
      <c r="AG728" s="17"/>
      <c r="AH728" s="17"/>
      <c r="AI728" s="17"/>
      <c r="AJ728" s="17"/>
      <c r="AK728" s="17"/>
      <c r="AL728" s="17"/>
      <c r="AM728" s="17"/>
      <c r="AN728" s="17"/>
    </row>
    <row r="729" spans="2:40" x14ac:dyDescent="0.25">
      <c r="B729" s="6" t="s">
        <v>308</v>
      </c>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c r="AA729" s="17"/>
      <c r="AB729" s="17"/>
      <c r="AC729" s="17"/>
      <c r="AD729" s="17"/>
      <c r="AE729" s="17"/>
      <c r="AF729" s="17"/>
      <c r="AG729" s="17"/>
      <c r="AH729" s="17"/>
      <c r="AI729" s="17"/>
      <c r="AJ729" s="17"/>
      <c r="AK729" s="17"/>
      <c r="AL729" s="17"/>
      <c r="AM729" s="17"/>
      <c r="AN729" s="17"/>
    </row>
    <row r="730" spans="2:40" x14ac:dyDescent="0.25">
      <c r="B730" s="24" t="s">
        <v>334</v>
      </c>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c r="AA730" s="17"/>
      <c r="AB730" s="17"/>
      <c r="AC730" s="17"/>
      <c r="AD730" s="17"/>
      <c r="AE730" s="17"/>
      <c r="AF730" s="17"/>
      <c r="AG730" s="17"/>
      <c r="AH730" s="17"/>
      <c r="AI730" s="17"/>
      <c r="AJ730" s="17"/>
      <c r="AK730" s="17"/>
      <c r="AL730" s="17"/>
      <c r="AM730" s="17"/>
      <c r="AN730" s="17"/>
    </row>
    <row r="731" spans="2:40" x14ac:dyDescent="0.25">
      <c r="B731" t="s">
        <v>305</v>
      </c>
      <c r="C731" s="17">
        <v>0.27590816562493198</v>
      </c>
      <c r="D731" s="17">
        <v>0.231877167910917</v>
      </c>
      <c r="E731" s="17">
        <v>0.33240559732029001</v>
      </c>
      <c r="F731" s="17"/>
      <c r="G731" s="17">
        <v>0.32521449340925701</v>
      </c>
      <c r="H731" s="17">
        <v>0.37072971313658498</v>
      </c>
      <c r="I731" s="17">
        <v>0.18396947307870401</v>
      </c>
      <c r="J731" s="17">
        <v>0.274604426300458</v>
      </c>
      <c r="K731" s="17">
        <v>0.11891174434693901</v>
      </c>
      <c r="L731" s="17">
        <v>0.22140447623970899</v>
      </c>
      <c r="M731" s="17"/>
      <c r="N731" s="17">
        <v>0.29925018912018603</v>
      </c>
      <c r="O731" s="17">
        <v>0.28087800592439799</v>
      </c>
      <c r="P731" s="17">
        <v>0.33126768640784598</v>
      </c>
      <c r="Q731" s="17">
        <v>0.18678951938632901</v>
      </c>
      <c r="R731" s="17"/>
      <c r="S731" s="17">
        <v>0.349374092408197</v>
      </c>
      <c r="T731" s="17">
        <v>0.25321961376579999</v>
      </c>
      <c r="U731" s="17">
        <v>0.13728509702855801</v>
      </c>
      <c r="V731" s="17">
        <v>0.34378205139335</v>
      </c>
      <c r="W731" s="17">
        <v>0.35789754827009002</v>
      </c>
      <c r="X731" s="17">
        <v>8.1941858716176805E-2</v>
      </c>
      <c r="Y731" s="17">
        <v>0.201630943289236</v>
      </c>
      <c r="Z731" s="17">
        <v>0.22910132809891101</v>
      </c>
      <c r="AA731" s="17">
        <v>0.281889567363654</v>
      </c>
      <c r="AB731" s="17">
        <v>0.30663680083691802</v>
      </c>
      <c r="AC731" s="17">
        <v>0.179189200754342</v>
      </c>
      <c r="AD731" s="17">
        <v>0.44602626175007998</v>
      </c>
      <c r="AE731" s="17"/>
      <c r="AF731" s="17">
        <v>0.17919581002374799</v>
      </c>
      <c r="AG731" s="17">
        <v>0.31197995080843499</v>
      </c>
      <c r="AH731" s="17">
        <v>0.26606162409468798</v>
      </c>
      <c r="AI731" s="17"/>
      <c r="AJ731" s="17">
        <v>0.26590842532229297</v>
      </c>
      <c r="AK731" s="17">
        <v>0.24706442253979799</v>
      </c>
      <c r="AL731" s="17">
        <v>0.244780280935332</v>
      </c>
      <c r="AM731" s="17">
        <v>0</v>
      </c>
      <c r="AN731" s="17">
        <v>8.1899982229011903E-2</v>
      </c>
    </row>
    <row r="732" spans="2:40" x14ac:dyDescent="0.25">
      <c r="B732" t="s">
        <v>306</v>
      </c>
      <c r="C732" s="17">
        <v>0.41905846239373301</v>
      </c>
      <c r="D732" s="17">
        <v>0.49447716000235897</v>
      </c>
      <c r="E732" s="17">
        <v>0.32228657581574599</v>
      </c>
      <c r="F732" s="17"/>
      <c r="G732" s="17">
        <v>0.41647231587891698</v>
      </c>
      <c r="H732" s="17">
        <v>0.394799434653681</v>
      </c>
      <c r="I732" s="17">
        <v>0.538573381646403</v>
      </c>
      <c r="J732" s="17">
        <v>0.26334806651395798</v>
      </c>
      <c r="K732" s="17">
        <v>0.41222241401884702</v>
      </c>
      <c r="L732" s="17">
        <v>0.321263608076712</v>
      </c>
      <c r="M732" s="17"/>
      <c r="N732" s="17">
        <v>0.57201563956064205</v>
      </c>
      <c r="O732" s="17">
        <v>0.40716476460455298</v>
      </c>
      <c r="P732" s="17">
        <v>0.47590591716213099</v>
      </c>
      <c r="Q732" s="17">
        <v>0.220501241367101</v>
      </c>
      <c r="R732" s="17"/>
      <c r="S732" s="17">
        <v>0.48568277027778201</v>
      </c>
      <c r="T732" s="17">
        <v>0.55414072468769704</v>
      </c>
      <c r="U732" s="17">
        <v>0.28243373763623197</v>
      </c>
      <c r="V732" s="17">
        <v>0.33595509733582202</v>
      </c>
      <c r="W732" s="17">
        <v>0.114946430055164</v>
      </c>
      <c r="X732" s="17">
        <v>0.523985825146698</v>
      </c>
      <c r="Y732" s="17">
        <v>0.59354157348383596</v>
      </c>
      <c r="Z732" s="17">
        <v>0</v>
      </c>
      <c r="AA732" s="17">
        <v>0.37285796108292901</v>
      </c>
      <c r="AB732" s="17">
        <v>0.40904468502514602</v>
      </c>
      <c r="AC732" s="17">
        <v>0.58692063682379403</v>
      </c>
      <c r="AD732" s="17">
        <v>0</v>
      </c>
      <c r="AE732" s="17"/>
      <c r="AF732" s="17">
        <v>0.44120899024635801</v>
      </c>
      <c r="AG732" s="17">
        <v>0.47707727953470203</v>
      </c>
      <c r="AH732" s="17">
        <v>0.26112973418223601</v>
      </c>
      <c r="AI732" s="17"/>
      <c r="AJ732" s="17">
        <v>0.37158788696098399</v>
      </c>
      <c r="AK732" s="17">
        <v>0.52163495772490798</v>
      </c>
      <c r="AL732" s="17">
        <v>0.51891753329804402</v>
      </c>
      <c r="AM732" s="17">
        <v>0</v>
      </c>
      <c r="AN732" s="17">
        <v>0.31016272801447098</v>
      </c>
    </row>
    <row r="733" spans="2:40" x14ac:dyDescent="0.25">
      <c r="B733" t="s">
        <v>307</v>
      </c>
      <c r="C733" s="17">
        <v>0.211006054504491</v>
      </c>
      <c r="D733" s="17">
        <v>0.17363417293428901</v>
      </c>
      <c r="E733" s="17">
        <v>0.25895898393964301</v>
      </c>
      <c r="F733" s="17"/>
      <c r="G733" s="17">
        <v>0.17430467570432301</v>
      </c>
      <c r="H733" s="17">
        <v>0.21155572524348501</v>
      </c>
      <c r="I733" s="17">
        <v>0.150825042617097</v>
      </c>
      <c r="J733" s="17">
        <v>0.26099152586390501</v>
      </c>
      <c r="K733" s="17">
        <v>0.235782542770373</v>
      </c>
      <c r="L733" s="17">
        <v>0.45733191568357801</v>
      </c>
      <c r="M733" s="17"/>
      <c r="N733" s="17">
        <v>9.5205290033262599E-2</v>
      </c>
      <c r="O733" s="17">
        <v>0.21131182038829799</v>
      </c>
      <c r="P733" s="17">
        <v>0.127922417547916</v>
      </c>
      <c r="Q733" s="17">
        <v>0.41521205704504299</v>
      </c>
      <c r="R733" s="17"/>
      <c r="S733" s="17">
        <v>0.102589704443274</v>
      </c>
      <c r="T733" s="17">
        <v>0.192639661546504</v>
      </c>
      <c r="U733" s="17">
        <v>0.43489163064081199</v>
      </c>
      <c r="V733" s="17">
        <v>0.20049426874303999</v>
      </c>
      <c r="W733" s="17">
        <v>0.52715602167474596</v>
      </c>
      <c r="X733" s="17">
        <v>0.272928677240526</v>
      </c>
      <c r="Y733" s="17">
        <v>0.104412446888801</v>
      </c>
      <c r="Z733" s="17">
        <v>0.52827266069434997</v>
      </c>
      <c r="AA733" s="17">
        <v>0.18399269401736901</v>
      </c>
      <c r="AB733" s="17">
        <v>0.28431851413793602</v>
      </c>
      <c r="AC733" s="17">
        <v>0</v>
      </c>
      <c r="AD733" s="17">
        <v>0</v>
      </c>
      <c r="AE733" s="17"/>
      <c r="AF733" s="17">
        <v>0.25009160905607702</v>
      </c>
      <c r="AG733" s="17">
        <v>0.179004003330066</v>
      </c>
      <c r="AH733" s="17">
        <v>0.243279200632286</v>
      </c>
      <c r="AI733" s="17"/>
      <c r="AJ733" s="17">
        <v>0.213685577607058</v>
      </c>
      <c r="AK733" s="17">
        <v>0.21093345298611699</v>
      </c>
      <c r="AL733" s="17">
        <v>0</v>
      </c>
      <c r="AM733" s="17">
        <v>1</v>
      </c>
      <c r="AN733" s="17">
        <v>0.382156849383613</v>
      </c>
    </row>
    <row r="734" spans="2:40" x14ac:dyDescent="0.25">
      <c r="B734" t="s">
        <v>64</v>
      </c>
      <c r="C734" s="17">
        <v>9.4027317476844702E-2</v>
      </c>
      <c r="D734" s="17">
        <v>0.100011499152435</v>
      </c>
      <c r="E734" s="17">
        <v>8.6348842924321004E-2</v>
      </c>
      <c r="F734" s="17"/>
      <c r="G734" s="17">
        <v>8.4008515007503906E-2</v>
      </c>
      <c r="H734" s="17">
        <v>2.2915126966248301E-2</v>
      </c>
      <c r="I734" s="17">
        <v>0.12663210265779601</v>
      </c>
      <c r="J734" s="17">
        <v>0.20105598132167901</v>
      </c>
      <c r="K734" s="17">
        <v>0.23308329886383999</v>
      </c>
      <c r="L734" s="17">
        <v>0</v>
      </c>
      <c r="M734" s="17"/>
      <c r="N734" s="17">
        <v>3.352888128591E-2</v>
      </c>
      <c r="O734" s="17">
        <v>0.10064540908275101</v>
      </c>
      <c r="P734" s="17">
        <v>6.4903978882107402E-2</v>
      </c>
      <c r="Q734" s="17">
        <v>0.17749718220152799</v>
      </c>
      <c r="R734" s="17"/>
      <c r="S734" s="17">
        <v>6.2353432870747398E-2</v>
      </c>
      <c r="T734" s="17">
        <v>0</v>
      </c>
      <c r="U734" s="17">
        <v>0.145389534694398</v>
      </c>
      <c r="V734" s="17">
        <v>0.11976858252778699</v>
      </c>
      <c r="W734" s="17">
        <v>0</v>
      </c>
      <c r="X734" s="17">
        <v>0.1211436388966</v>
      </c>
      <c r="Y734" s="17">
        <v>0.100415036338127</v>
      </c>
      <c r="Z734" s="17">
        <v>0.24262601120673899</v>
      </c>
      <c r="AA734" s="17">
        <v>0.16125977753604701</v>
      </c>
      <c r="AB734" s="17">
        <v>0</v>
      </c>
      <c r="AC734" s="17">
        <v>0.233890162421864</v>
      </c>
      <c r="AD734" s="17">
        <v>0.55397373824992002</v>
      </c>
      <c r="AE734" s="17"/>
      <c r="AF734" s="17">
        <v>0.129503590673817</v>
      </c>
      <c r="AG734" s="17">
        <v>3.1938766326797798E-2</v>
      </c>
      <c r="AH734" s="17">
        <v>0.22952944109079099</v>
      </c>
      <c r="AI734" s="17"/>
      <c r="AJ734" s="17">
        <v>0.148818110109664</v>
      </c>
      <c r="AK734" s="17">
        <v>2.03671667491774E-2</v>
      </c>
      <c r="AL734" s="17">
        <v>0.23630218576662401</v>
      </c>
      <c r="AM734" s="17">
        <v>0</v>
      </c>
      <c r="AN734" s="17">
        <v>0.22578044037290501</v>
      </c>
    </row>
    <row r="735" spans="2:40" x14ac:dyDescent="0.25">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c r="AA735" s="17"/>
      <c r="AB735" s="17"/>
      <c r="AC735" s="17"/>
      <c r="AD735" s="17"/>
      <c r="AE735" s="17"/>
      <c r="AF735" s="17"/>
      <c r="AG735" s="17"/>
      <c r="AH735" s="17"/>
      <c r="AI735" s="17"/>
      <c r="AJ735" s="17"/>
      <c r="AK735" s="17"/>
      <c r="AL735" s="17"/>
      <c r="AM735" s="17"/>
      <c r="AN735" s="17"/>
    </row>
    <row r="736" spans="2:40" x14ac:dyDescent="0.25">
      <c r="B736" s="6" t="s">
        <v>336</v>
      </c>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c r="AA736" s="17"/>
      <c r="AB736" s="17"/>
      <c r="AC736" s="17"/>
      <c r="AD736" s="17"/>
      <c r="AE736" s="17"/>
      <c r="AF736" s="17"/>
      <c r="AG736" s="17"/>
      <c r="AH736" s="17"/>
      <c r="AI736" s="17"/>
      <c r="AJ736" s="17"/>
      <c r="AK736" s="17"/>
      <c r="AL736" s="17"/>
      <c r="AM736" s="17"/>
      <c r="AN736" s="17"/>
    </row>
    <row r="737" spans="2:40" x14ac:dyDescent="0.25">
      <c r="B737" s="24" t="s">
        <v>337</v>
      </c>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c r="AA737" s="17"/>
      <c r="AB737" s="17"/>
      <c r="AC737" s="17"/>
      <c r="AD737" s="17"/>
      <c r="AE737" s="17"/>
      <c r="AF737" s="17"/>
      <c r="AG737" s="17"/>
      <c r="AH737" s="17"/>
      <c r="AI737" s="17"/>
      <c r="AJ737" s="17"/>
      <c r="AK737" s="17"/>
      <c r="AL737" s="17"/>
      <c r="AM737" s="17"/>
      <c r="AN737" s="17"/>
    </row>
    <row r="738" spans="2:40" x14ac:dyDescent="0.25">
      <c r="B738" t="s">
        <v>290</v>
      </c>
      <c r="C738" s="17">
        <v>0.65252876028376205</v>
      </c>
      <c r="D738" s="17">
        <v>0.66315348846637001</v>
      </c>
      <c r="E738" s="17">
        <v>0.64303358076801498</v>
      </c>
      <c r="F738" s="17"/>
      <c r="G738" s="17">
        <v>0.59590142239691402</v>
      </c>
      <c r="H738" s="17">
        <v>0.57733972053688898</v>
      </c>
      <c r="I738" s="17">
        <v>0.46001300420328101</v>
      </c>
      <c r="J738" s="17">
        <v>0.67467026284750498</v>
      </c>
      <c r="K738" s="17">
        <v>0.879650592527224</v>
      </c>
      <c r="L738" s="17">
        <v>0.82553968811724199</v>
      </c>
      <c r="M738" s="17"/>
      <c r="N738" s="17">
        <v>0.63927343765743505</v>
      </c>
      <c r="O738" s="17">
        <v>0.73899001088775695</v>
      </c>
      <c r="P738" s="17">
        <v>0.51066754388237001</v>
      </c>
      <c r="Q738" s="17">
        <v>0.73109826935240896</v>
      </c>
      <c r="R738" s="17"/>
      <c r="S738" s="17">
        <v>0.65423142105725995</v>
      </c>
      <c r="T738" s="17">
        <v>0.62433898418751499</v>
      </c>
      <c r="U738" s="17">
        <v>0.683647729563298</v>
      </c>
      <c r="V738" s="17">
        <v>0.451081492328678</v>
      </c>
      <c r="W738" s="17">
        <v>0.67671104522859105</v>
      </c>
      <c r="X738" s="17">
        <v>0.67856683167724596</v>
      </c>
      <c r="Y738" s="17">
        <v>0.85309717948783104</v>
      </c>
      <c r="Z738" s="17">
        <v>0.58221750634910996</v>
      </c>
      <c r="AA738" s="17">
        <v>0.55473089123599495</v>
      </c>
      <c r="AB738" s="17">
        <v>0.79317731876578101</v>
      </c>
      <c r="AC738" s="17">
        <v>0.71696485731543902</v>
      </c>
      <c r="AD738" s="17">
        <v>0.56065694806952004</v>
      </c>
      <c r="AE738" s="17"/>
      <c r="AF738" s="17">
        <v>0.65652166595592198</v>
      </c>
      <c r="AG738" s="17">
        <v>0.65293600080480596</v>
      </c>
      <c r="AH738" s="17">
        <v>0.648880549332289</v>
      </c>
      <c r="AI738" s="17"/>
      <c r="AJ738" s="17">
        <v>0.65503724020334597</v>
      </c>
      <c r="AK738" s="17">
        <v>0.63199746877329799</v>
      </c>
      <c r="AL738" s="17">
        <v>0.65364948798681199</v>
      </c>
      <c r="AM738" s="17">
        <v>1</v>
      </c>
      <c r="AN738" s="17">
        <v>0.67829243442460596</v>
      </c>
    </row>
    <row r="739" spans="2:40" x14ac:dyDescent="0.25">
      <c r="B739" t="s">
        <v>289</v>
      </c>
      <c r="C739" s="17">
        <v>0.44966150734136601</v>
      </c>
      <c r="D739" s="17">
        <v>0.43996559233635801</v>
      </c>
      <c r="E739" s="17">
        <v>0.46063531141102798</v>
      </c>
      <c r="F739" s="17"/>
      <c r="G739" s="17">
        <v>0.476714714206877</v>
      </c>
      <c r="H739" s="17">
        <v>0.46214890005755099</v>
      </c>
      <c r="I739" s="17">
        <v>0.42871573752248698</v>
      </c>
      <c r="J739" s="17">
        <v>0.59558711834859901</v>
      </c>
      <c r="K739" s="17">
        <v>0.303138993958943</v>
      </c>
      <c r="L739" s="17">
        <v>0.36487498753932202</v>
      </c>
      <c r="M739" s="17"/>
      <c r="N739" s="17">
        <v>0.45741463462658799</v>
      </c>
      <c r="O739" s="17">
        <v>0.42114573045451997</v>
      </c>
      <c r="P739" s="17">
        <v>0.42101479488445398</v>
      </c>
      <c r="Q739" s="17">
        <v>0.48053476100564002</v>
      </c>
      <c r="R739" s="17"/>
      <c r="S739" s="17">
        <v>0.55906834116009396</v>
      </c>
      <c r="T739" s="17">
        <v>0.28774645361529999</v>
      </c>
      <c r="U739" s="17">
        <v>0.32856986584493297</v>
      </c>
      <c r="V739" s="17">
        <v>0.44196482195303199</v>
      </c>
      <c r="W739" s="17">
        <v>0.58265621347309005</v>
      </c>
      <c r="X739" s="17">
        <v>0.46953405389376601</v>
      </c>
      <c r="Y739" s="17">
        <v>0.57055597222759202</v>
      </c>
      <c r="Z739" s="17">
        <v>0.452074178055901</v>
      </c>
      <c r="AA739" s="17">
        <v>0.37324744401191101</v>
      </c>
      <c r="AB739" s="17">
        <v>0.425829439590521</v>
      </c>
      <c r="AC739" s="17">
        <v>0.45739226492197099</v>
      </c>
      <c r="AD739" s="17">
        <v>0.357348896771013</v>
      </c>
      <c r="AE739" s="17"/>
      <c r="AF739" s="17">
        <v>0.41881616707382802</v>
      </c>
      <c r="AG739" s="17">
        <v>0.45726058570738798</v>
      </c>
      <c r="AH739" s="17">
        <v>0.41255846084806702</v>
      </c>
      <c r="AI739" s="17"/>
      <c r="AJ739" s="17">
        <v>0.45935231673276</v>
      </c>
      <c r="AK739" s="17">
        <v>0.41973810732094202</v>
      </c>
      <c r="AL739" s="17">
        <v>0.38157101636029001</v>
      </c>
      <c r="AM739" s="17">
        <v>0.34762547080040002</v>
      </c>
      <c r="AN739" s="17">
        <v>0.49754647928948098</v>
      </c>
    </row>
    <row r="740" spans="2:40" x14ac:dyDescent="0.25">
      <c r="B740" t="s">
        <v>291</v>
      </c>
      <c r="C740" s="17">
        <v>0.29337653106148598</v>
      </c>
      <c r="D740" s="17">
        <v>0.28273492559600399</v>
      </c>
      <c r="E740" s="17">
        <v>0.29568786941896502</v>
      </c>
      <c r="F740" s="17"/>
      <c r="G740" s="17">
        <v>0.32663047078537499</v>
      </c>
      <c r="H740" s="17">
        <v>0.30873837176423102</v>
      </c>
      <c r="I740" s="17">
        <v>0.33869167362765401</v>
      </c>
      <c r="J740" s="17">
        <v>0.29886271376056001</v>
      </c>
      <c r="K740" s="17">
        <v>9.0429895208085198E-2</v>
      </c>
      <c r="L740" s="17">
        <v>0.30321514950345901</v>
      </c>
      <c r="M740" s="17"/>
      <c r="N740" s="17">
        <v>0.20710289170979301</v>
      </c>
      <c r="O740" s="17">
        <v>0.32367243688243602</v>
      </c>
      <c r="P740" s="17">
        <v>0.290505306687242</v>
      </c>
      <c r="Q740" s="17">
        <v>0.36000191349027699</v>
      </c>
      <c r="R740" s="17"/>
      <c r="S740" s="17">
        <v>0.32316343256491498</v>
      </c>
      <c r="T740" s="17">
        <v>0.22792143014235999</v>
      </c>
      <c r="U740" s="17">
        <v>0.33884131286324598</v>
      </c>
      <c r="V740" s="17">
        <v>0.26732349424861701</v>
      </c>
      <c r="W740" s="17">
        <v>0.117461649374956</v>
      </c>
      <c r="X740" s="17">
        <v>0.50124564792186799</v>
      </c>
      <c r="Y740" s="17">
        <v>0.33762412452081397</v>
      </c>
      <c r="Z740" s="17">
        <v>0.27755167875918901</v>
      </c>
      <c r="AA740" s="17">
        <v>0.15902008345700899</v>
      </c>
      <c r="AB740" s="17">
        <v>0.29260173547669799</v>
      </c>
      <c r="AC740" s="17">
        <v>0.55464891556543805</v>
      </c>
      <c r="AD740" s="17">
        <v>0.22695869118905099</v>
      </c>
      <c r="AE740" s="17"/>
      <c r="AF740" s="17">
        <v>0.25107652574039901</v>
      </c>
      <c r="AG740" s="17">
        <v>0.30945441163670201</v>
      </c>
      <c r="AH740" s="17">
        <v>0.367237859563807</v>
      </c>
      <c r="AI740" s="17"/>
      <c r="AJ740" s="17">
        <v>0.23477011428517899</v>
      </c>
      <c r="AK740" s="17">
        <v>0.33959529778085801</v>
      </c>
      <c r="AL740" s="17">
        <v>0.25101838336647703</v>
      </c>
      <c r="AM740" s="17">
        <v>0.17533361891749499</v>
      </c>
      <c r="AN740" s="17">
        <v>0.36765119503860799</v>
      </c>
    </row>
    <row r="741" spans="2:40" x14ac:dyDescent="0.25">
      <c r="B741" t="s">
        <v>292</v>
      </c>
      <c r="C741" s="17">
        <v>0.28466541736568901</v>
      </c>
      <c r="D741" s="17">
        <v>0.30773316939377399</v>
      </c>
      <c r="E741" s="17">
        <v>0.25193004450124101</v>
      </c>
      <c r="F741" s="17"/>
      <c r="G741" s="17">
        <v>0.34132068830513201</v>
      </c>
      <c r="H741" s="17">
        <v>0.36952623888656799</v>
      </c>
      <c r="I741" s="17">
        <v>0.22087827827994</v>
      </c>
      <c r="J741" s="17">
        <v>0.305688616952002</v>
      </c>
      <c r="K741" s="17">
        <v>9.0130689962343705E-2</v>
      </c>
      <c r="L741" s="17">
        <v>0.26793504953568598</v>
      </c>
      <c r="M741" s="17"/>
      <c r="N741" s="17">
        <v>0.25570993149951599</v>
      </c>
      <c r="O741" s="17">
        <v>0.29771112459995502</v>
      </c>
      <c r="P741" s="17">
        <v>0.29053041187356199</v>
      </c>
      <c r="Q741" s="17">
        <v>0.30137991824293198</v>
      </c>
      <c r="R741" s="17"/>
      <c r="S741" s="17">
        <v>0.36646193738992799</v>
      </c>
      <c r="T741" s="17">
        <v>0.26597593390572599</v>
      </c>
      <c r="U741" s="17">
        <v>0.40389548071173098</v>
      </c>
      <c r="V741" s="17">
        <v>9.13544899263911E-2</v>
      </c>
      <c r="W741" s="17">
        <v>0.219825488788991</v>
      </c>
      <c r="X741" s="17">
        <v>0.25155868270770099</v>
      </c>
      <c r="Y741" s="17">
        <v>0.34794638861979799</v>
      </c>
      <c r="Z741" s="17">
        <v>0.33093109077524302</v>
      </c>
      <c r="AA741" s="17">
        <v>0.240030723268713</v>
      </c>
      <c r="AB741" s="17">
        <v>0.256433273558621</v>
      </c>
      <c r="AC741" s="17">
        <v>0.48165112845151797</v>
      </c>
      <c r="AD741" s="17">
        <v>0.24299809799146799</v>
      </c>
      <c r="AE741" s="17"/>
      <c r="AF741" s="17">
        <v>0.25531819717635101</v>
      </c>
      <c r="AG741" s="17">
        <v>0.33393899211985001</v>
      </c>
      <c r="AH741" s="17">
        <v>0.23024321187849101</v>
      </c>
      <c r="AI741" s="17"/>
      <c r="AJ741" s="17">
        <v>0.225841361949878</v>
      </c>
      <c r="AK741" s="17">
        <v>0.39649480560274702</v>
      </c>
      <c r="AL741" s="17">
        <v>0.27761475510640599</v>
      </c>
      <c r="AM741" s="17">
        <v>0.17533361891749499</v>
      </c>
      <c r="AN741" s="17">
        <v>0.21320827409462201</v>
      </c>
    </row>
    <row r="742" spans="2:40" x14ac:dyDescent="0.25">
      <c r="B742" t="s">
        <v>293</v>
      </c>
      <c r="C742" s="17">
        <v>0.23659552050787699</v>
      </c>
      <c r="D742" s="17">
        <v>0.241600154220625</v>
      </c>
      <c r="E742" s="17">
        <v>0.23636841843784501</v>
      </c>
      <c r="F742" s="17"/>
      <c r="G742" s="17">
        <v>0.31863349997302798</v>
      </c>
      <c r="H742" s="17">
        <v>0.37164176458380599</v>
      </c>
      <c r="I742" s="17">
        <v>0.23509386008597499</v>
      </c>
      <c r="J742" s="17">
        <v>0.240499516264119</v>
      </c>
      <c r="K742" s="17">
        <v>8.8073997787973493E-2</v>
      </c>
      <c r="L742" s="17">
        <v>6.9679516366438099E-2</v>
      </c>
      <c r="M742" s="17"/>
      <c r="N742" s="17">
        <v>0.22593651971462</v>
      </c>
      <c r="O742" s="17">
        <v>0.24495552308027199</v>
      </c>
      <c r="P742" s="17">
        <v>0.28797203282760803</v>
      </c>
      <c r="Q742" s="17">
        <v>0.199988170983873</v>
      </c>
      <c r="R742" s="17"/>
      <c r="S742" s="17">
        <v>0.34371717502669302</v>
      </c>
      <c r="T742" s="17">
        <v>0.322992560642681</v>
      </c>
      <c r="U742" s="17">
        <v>0.20534649156432799</v>
      </c>
      <c r="V742" s="17">
        <v>0.22315571431835499</v>
      </c>
      <c r="W742" s="17">
        <v>0.18030077915651899</v>
      </c>
      <c r="X742" s="17">
        <v>0.16994266046765799</v>
      </c>
      <c r="Y742" s="17">
        <v>0.26766992564664599</v>
      </c>
      <c r="Z742" s="17">
        <v>0.15558381097027499</v>
      </c>
      <c r="AA742" s="17">
        <v>0.314539375326367</v>
      </c>
      <c r="AB742" s="17">
        <v>0.11130194623796399</v>
      </c>
      <c r="AC742" s="17">
        <v>0.293547343583068</v>
      </c>
      <c r="AD742" s="17">
        <v>0</v>
      </c>
      <c r="AE742" s="17"/>
      <c r="AF742" s="17">
        <v>0.16804851364898399</v>
      </c>
      <c r="AG742" s="17">
        <v>0.25739672440502798</v>
      </c>
      <c r="AH742" s="17">
        <v>0.264920942974461</v>
      </c>
      <c r="AI742" s="17"/>
      <c r="AJ742" s="17">
        <v>0.17064436410056999</v>
      </c>
      <c r="AK742" s="17">
        <v>0.33388264008315899</v>
      </c>
      <c r="AL742" s="17">
        <v>0.239940241689969</v>
      </c>
      <c r="AM742" s="17">
        <v>0</v>
      </c>
      <c r="AN742" s="17">
        <v>0.21969928633594801</v>
      </c>
    </row>
    <row r="743" spans="2:40" x14ac:dyDescent="0.25">
      <c r="B743" t="s">
        <v>64</v>
      </c>
      <c r="C743" s="17">
        <v>3.7941626401160798E-2</v>
      </c>
      <c r="D743" s="17">
        <v>2.44622327076854E-2</v>
      </c>
      <c r="E743" s="17">
        <v>5.0401127784004497E-2</v>
      </c>
      <c r="F743" s="17"/>
      <c r="G743" s="17">
        <v>2.4030635362508102E-2</v>
      </c>
      <c r="H743" s="17">
        <v>1.73774267960723E-2</v>
      </c>
      <c r="I743" s="17">
        <v>0.13949505370131099</v>
      </c>
      <c r="J743" s="17">
        <v>3.47128030943476E-2</v>
      </c>
      <c r="K743" s="17">
        <v>0</v>
      </c>
      <c r="L743" s="17">
        <v>1.27136552625619E-2</v>
      </c>
      <c r="M743" s="17"/>
      <c r="N743" s="17">
        <v>3.00444545700401E-2</v>
      </c>
      <c r="O743" s="17">
        <v>4.4157800446385898E-2</v>
      </c>
      <c r="P743" s="17">
        <v>4.8902367299083899E-2</v>
      </c>
      <c r="Q743" s="17">
        <v>3.2166865538518399E-2</v>
      </c>
      <c r="R743" s="17"/>
      <c r="S743" s="17">
        <v>4.1222687980724197E-2</v>
      </c>
      <c r="T743" s="17">
        <v>3.42490836564492E-2</v>
      </c>
      <c r="U743" s="17">
        <v>3.9633949025021702E-2</v>
      </c>
      <c r="V743" s="17">
        <v>4.2873945163324399E-2</v>
      </c>
      <c r="W743" s="17">
        <v>3.9120094055200103E-2</v>
      </c>
      <c r="X743" s="17">
        <v>2.44764258162289E-2</v>
      </c>
      <c r="Y743" s="17">
        <v>0</v>
      </c>
      <c r="Z743" s="17">
        <v>0</v>
      </c>
      <c r="AA743" s="17">
        <v>0</v>
      </c>
      <c r="AB743" s="17">
        <v>5.5115935538216101E-2</v>
      </c>
      <c r="AC743" s="17">
        <v>0</v>
      </c>
      <c r="AD743" s="17">
        <v>0.30895284634851899</v>
      </c>
      <c r="AE743" s="17"/>
      <c r="AF743" s="17">
        <v>2.8405000109333899E-2</v>
      </c>
      <c r="AG743" s="17">
        <v>4.61664956096264E-2</v>
      </c>
      <c r="AH743" s="17">
        <v>6.8754964038151498E-2</v>
      </c>
      <c r="AI743" s="17"/>
      <c r="AJ743" s="17">
        <v>3.3738420623288301E-2</v>
      </c>
      <c r="AK743" s="17">
        <v>3.8115976554570802E-2</v>
      </c>
      <c r="AL743" s="17">
        <v>0</v>
      </c>
      <c r="AM743" s="17">
        <v>0</v>
      </c>
      <c r="AN743" s="17">
        <v>6.4080315891955494E-2</v>
      </c>
    </row>
    <row r="744" spans="2:40" x14ac:dyDescent="0.25">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c r="AA744" s="17"/>
      <c r="AB744" s="17"/>
      <c r="AC744" s="17"/>
      <c r="AD744" s="17"/>
      <c r="AE744" s="17"/>
      <c r="AF744" s="17"/>
      <c r="AG744" s="17"/>
      <c r="AH744" s="17"/>
      <c r="AI744" s="17"/>
      <c r="AJ744" s="17"/>
      <c r="AK744" s="17"/>
      <c r="AL744" s="17"/>
      <c r="AM744" s="17"/>
      <c r="AN744" s="17"/>
    </row>
    <row r="745" spans="2:40" x14ac:dyDescent="0.25">
      <c r="B745" s="6" t="s">
        <v>338</v>
      </c>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c r="AA745" s="17"/>
      <c r="AB745" s="17"/>
      <c r="AC745" s="17"/>
      <c r="AD745" s="17"/>
      <c r="AE745" s="17"/>
      <c r="AF745" s="17"/>
      <c r="AG745" s="17"/>
      <c r="AH745" s="17"/>
      <c r="AI745" s="17"/>
      <c r="AJ745" s="17"/>
      <c r="AK745" s="17"/>
      <c r="AL745" s="17"/>
      <c r="AM745" s="17"/>
      <c r="AN745" s="17"/>
    </row>
    <row r="746" spans="2:40" x14ac:dyDescent="0.25">
      <c r="B746" s="24" t="s">
        <v>337</v>
      </c>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c r="AA746" s="17"/>
      <c r="AB746" s="17"/>
      <c r="AC746" s="17"/>
      <c r="AD746" s="17"/>
      <c r="AE746" s="17"/>
      <c r="AF746" s="17"/>
      <c r="AG746" s="17"/>
      <c r="AH746" s="17"/>
      <c r="AI746" s="17"/>
      <c r="AJ746" s="17"/>
      <c r="AK746" s="17"/>
      <c r="AL746" s="17"/>
      <c r="AM746" s="17"/>
      <c r="AN746" s="17"/>
    </row>
    <row r="747" spans="2:40" x14ac:dyDescent="0.25">
      <c r="B747" t="s">
        <v>296</v>
      </c>
      <c r="C747" s="17">
        <v>2.7465723257349101E-2</v>
      </c>
      <c r="D747" s="17">
        <v>3.1420815640512502E-2</v>
      </c>
      <c r="E747" s="17">
        <v>2.4487194144670099E-2</v>
      </c>
      <c r="F747" s="17"/>
      <c r="G747" s="17">
        <v>2.56700258661916E-2</v>
      </c>
      <c r="H747" s="17">
        <v>1.6111712219506701E-2</v>
      </c>
      <c r="I747" s="17">
        <v>2.5032543603859699E-2</v>
      </c>
      <c r="J747" s="17">
        <v>2.1959773921926599E-2</v>
      </c>
      <c r="K747" s="17">
        <v>3.3053887471568302E-2</v>
      </c>
      <c r="L747" s="17">
        <v>4.5839744814430497E-2</v>
      </c>
      <c r="M747" s="17"/>
      <c r="N747" s="17">
        <v>3.2426593671709601E-2</v>
      </c>
      <c r="O747" s="17">
        <v>4.2249376187108202E-2</v>
      </c>
      <c r="P747" s="17">
        <v>1.25396621933402E-2</v>
      </c>
      <c r="Q747" s="17">
        <v>2.5065555386989902E-2</v>
      </c>
      <c r="R747" s="17"/>
      <c r="S747" s="17">
        <v>1.77559527542927E-2</v>
      </c>
      <c r="T747" s="17">
        <v>0</v>
      </c>
      <c r="U747" s="17">
        <v>0</v>
      </c>
      <c r="V747" s="17">
        <v>3.8339470624369099E-2</v>
      </c>
      <c r="W747" s="17">
        <v>4.0846809706514997E-2</v>
      </c>
      <c r="X747" s="17">
        <v>2.33085157827113E-2</v>
      </c>
      <c r="Y747" s="17">
        <v>5.72452867378637E-2</v>
      </c>
      <c r="Z747" s="17">
        <v>5.73684880132347E-2</v>
      </c>
      <c r="AA747" s="17">
        <v>5.2690327773573298E-2</v>
      </c>
      <c r="AB747" s="17">
        <v>3.3738909891552801E-2</v>
      </c>
      <c r="AC747" s="17">
        <v>0</v>
      </c>
      <c r="AD747" s="17">
        <v>0</v>
      </c>
      <c r="AE747" s="17"/>
      <c r="AF747" s="17">
        <v>3.71423112032052E-2</v>
      </c>
      <c r="AG747" s="17">
        <v>2.8555260096366799E-2</v>
      </c>
      <c r="AH747" s="17">
        <v>0</v>
      </c>
      <c r="AI747" s="17"/>
      <c r="AJ747" s="17">
        <v>3.82845377790356E-2</v>
      </c>
      <c r="AK747" s="17">
        <v>3.05292827593481E-2</v>
      </c>
      <c r="AL747" s="17">
        <v>0</v>
      </c>
      <c r="AM747" s="17">
        <v>0</v>
      </c>
      <c r="AN747" s="17">
        <v>2.3218141156461401E-2</v>
      </c>
    </row>
    <row r="748" spans="2:40" x14ac:dyDescent="0.25">
      <c r="B748" t="s">
        <v>297</v>
      </c>
      <c r="C748" s="17">
        <v>0.102582981319704</v>
      </c>
      <c r="D748" s="17">
        <v>0.12321960236196</v>
      </c>
      <c r="E748" s="17">
        <v>8.6327168456573497E-2</v>
      </c>
      <c r="F748" s="17"/>
      <c r="G748" s="17">
        <v>9.6510934862668402E-2</v>
      </c>
      <c r="H748" s="17">
        <v>7.0557984568679996E-2</v>
      </c>
      <c r="I748" s="17">
        <v>0.11751812317096499</v>
      </c>
      <c r="J748" s="17">
        <v>0.109949540827024</v>
      </c>
      <c r="K748" s="17">
        <v>6.2680917858272803E-2</v>
      </c>
      <c r="L748" s="17">
        <v>0.14637483103889801</v>
      </c>
      <c r="M748" s="17"/>
      <c r="N748" s="17">
        <v>0.112137179970101</v>
      </c>
      <c r="O748" s="17">
        <v>0.13892634449477101</v>
      </c>
      <c r="P748" s="17">
        <v>0.143271211926847</v>
      </c>
      <c r="Q748" s="17">
        <v>3.39547291005819E-2</v>
      </c>
      <c r="R748" s="17"/>
      <c r="S748" s="17">
        <v>4.14314611248673E-2</v>
      </c>
      <c r="T748" s="17">
        <v>5.5808284568312702E-2</v>
      </c>
      <c r="U748" s="17">
        <v>0.16210182773788201</v>
      </c>
      <c r="V748" s="17">
        <v>9.6469534161563203E-2</v>
      </c>
      <c r="W748" s="17">
        <v>6.5509862036825794E-2</v>
      </c>
      <c r="X748" s="17">
        <v>0.105674888342637</v>
      </c>
      <c r="Y748" s="17">
        <v>8.7805183530133502E-2</v>
      </c>
      <c r="Z748" s="17">
        <v>7.9471656662537707E-2</v>
      </c>
      <c r="AA748" s="17">
        <v>0.12790502775218399</v>
      </c>
      <c r="AB748" s="17">
        <v>0.197390708013925</v>
      </c>
      <c r="AC748" s="17">
        <v>8.1601759593298198E-2</v>
      </c>
      <c r="AD748" s="17">
        <v>0.24420992436771299</v>
      </c>
      <c r="AE748" s="17"/>
      <c r="AF748" s="17">
        <v>9.3701188054243906E-2</v>
      </c>
      <c r="AG748" s="17">
        <v>0.119299137635321</v>
      </c>
      <c r="AH748" s="17">
        <v>0.115891208571148</v>
      </c>
      <c r="AI748" s="17"/>
      <c r="AJ748" s="17">
        <v>0.15774607228916501</v>
      </c>
      <c r="AK748" s="17">
        <v>4.9337557427726303E-2</v>
      </c>
      <c r="AL748" s="17">
        <v>0.104031595306672</v>
      </c>
      <c r="AM748" s="17">
        <v>0.158874022191167</v>
      </c>
      <c r="AN748" s="17">
        <v>0.13352640696131299</v>
      </c>
    </row>
    <row r="749" spans="2:40" x14ac:dyDescent="0.25">
      <c r="B749" t="s">
        <v>298</v>
      </c>
      <c r="C749" s="17">
        <v>0.145268479006496</v>
      </c>
      <c r="D749" s="17">
        <v>0.137471041960741</v>
      </c>
      <c r="E749" s="17">
        <v>0.154639909048715</v>
      </c>
      <c r="F749" s="17"/>
      <c r="G749" s="17">
        <v>0.20193549655426399</v>
      </c>
      <c r="H749" s="17">
        <v>0.157105403694005</v>
      </c>
      <c r="I749" s="17">
        <v>0.157893970138104</v>
      </c>
      <c r="J749" s="17">
        <v>4.64439366360275E-2</v>
      </c>
      <c r="K749" s="17">
        <v>0.121784773446161</v>
      </c>
      <c r="L749" s="17">
        <v>0.15395503751161899</v>
      </c>
      <c r="M749" s="17"/>
      <c r="N749" s="17">
        <v>7.2259280080210805E-2</v>
      </c>
      <c r="O749" s="17">
        <v>0.19962644305604399</v>
      </c>
      <c r="P749" s="17">
        <v>0.19305028843300201</v>
      </c>
      <c r="Q749" s="17">
        <v>0.12518325910832301</v>
      </c>
      <c r="R749" s="17"/>
      <c r="S749" s="17">
        <v>0.106107719189341</v>
      </c>
      <c r="T749" s="17">
        <v>0.24697238200567501</v>
      </c>
      <c r="U749" s="17">
        <v>7.7992644598277996E-2</v>
      </c>
      <c r="V749" s="17">
        <v>0.35845322864624801</v>
      </c>
      <c r="W749" s="17">
        <v>0.112574339304968</v>
      </c>
      <c r="X749" s="17">
        <v>0.127615603704438</v>
      </c>
      <c r="Y749" s="17">
        <v>0.180570078473202</v>
      </c>
      <c r="Z749" s="17">
        <v>0.14154396870580899</v>
      </c>
      <c r="AA749" s="17">
        <v>0.14963257369343</v>
      </c>
      <c r="AB749" s="17">
        <v>0.12224305472519401</v>
      </c>
      <c r="AC749" s="17">
        <v>0</v>
      </c>
      <c r="AD749" s="17">
        <v>0</v>
      </c>
      <c r="AE749" s="17"/>
      <c r="AF749" s="17">
        <v>0.15786085902501601</v>
      </c>
      <c r="AG749" s="17">
        <v>0.109691087817504</v>
      </c>
      <c r="AH749" s="17">
        <v>0.100753444810374</v>
      </c>
      <c r="AI749" s="17"/>
      <c r="AJ749" s="17">
        <v>0.19507781203479599</v>
      </c>
      <c r="AK749" s="17">
        <v>0.13915331647170501</v>
      </c>
      <c r="AL749" s="17">
        <v>3.9099141847116298E-2</v>
      </c>
      <c r="AM749" s="17">
        <v>0</v>
      </c>
      <c r="AN749" s="17">
        <v>0.114084020038175</v>
      </c>
    </row>
    <row r="750" spans="2:40" x14ac:dyDescent="0.25">
      <c r="B750" t="s">
        <v>299</v>
      </c>
      <c r="C750" s="17">
        <v>0.160184641496323</v>
      </c>
      <c r="D750" s="17">
        <v>0.19737310342851699</v>
      </c>
      <c r="E750" s="17">
        <v>0.124559521076999</v>
      </c>
      <c r="F750" s="17"/>
      <c r="G750" s="17">
        <v>0.13039010574399401</v>
      </c>
      <c r="H750" s="17">
        <v>0.264809575049678</v>
      </c>
      <c r="I750" s="17">
        <v>0.13636351516633499</v>
      </c>
      <c r="J750" s="17">
        <v>0.25582837656554802</v>
      </c>
      <c r="K750" s="17">
        <v>0.114146742190019</v>
      </c>
      <c r="L750" s="17">
        <v>4.68073231972988E-2</v>
      </c>
      <c r="M750" s="17"/>
      <c r="N750" s="17">
        <v>0.16759227711213701</v>
      </c>
      <c r="O750" s="17">
        <v>0.107698845780431</v>
      </c>
      <c r="P750" s="17">
        <v>0.17237580732133601</v>
      </c>
      <c r="Q750" s="17">
        <v>0.18247770892835399</v>
      </c>
      <c r="R750" s="17"/>
      <c r="S750" s="17">
        <v>0.26328789121914897</v>
      </c>
      <c r="T750" s="17">
        <v>0.17223403562266501</v>
      </c>
      <c r="U750" s="17">
        <v>0.120972925103146</v>
      </c>
      <c r="V750" s="17">
        <v>0.13990049827991699</v>
      </c>
      <c r="W750" s="17">
        <v>0.144157235581618</v>
      </c>
      <c r="X750" s="17">
        <v>0.11055142655912401</v>
      </c>
      <c r="Y750" s="17">
        <v>0.15718884550892201</v>
      </c>
      <c r="Z750" s="17">
        <v>0.19817337457527101</v>
      </c>
      <c r="AA750" s="17">
        <v>0.15923022628064901</v>
      </c>
      <c r="AB750" s="17">
        <v>8.1286634819481396E-2</v>
      </c>
      <c r="AC750" s="17">
        <v>0.19288446807765999</v>
      </c>
      <c r="AD750" s="17">
        <v>0.114350798779545</v>
      </c>
      <c r="AE750" s="17"/>
      <c r="AF750" s="17">
        <v>0.18539421295435601</v>
      </c>
      <c r="AG750" s="17">
        <v>0.16119268019279401</v>
      </c>
      <c r="AH750" s="17">
        <v>0.16732224210178101</v>
      </c>
      <c r="AI750" s="17"/>
      <c r="AJ750" s="17">
        <v>0.111666711507335</v>
      </c>
      <c r="AK750" s="17">
        <v>0.202825543066806</v>
      </c>
      <c r="AL750" s="17">
        <v>0.144142442281565</v>
      </c>
      <c r="AM750" s="17">
        <v>0.26800735363719003</v>
      </c>
      <c r="AN750" s="17">
        <v>0.18614492312575801</v>
      </c>
    </row>
    <row r="751" spans="2:40" x14ac:dyDescent="0.25">
      <c r="B751" t="s">
        <v>300</v>
      </c>
      <c r="C751" s="17">
        <v>0.10052051690736299</v>
      </c>
      <c r="D751" s="17">
        <v>7.4104823467446304E-2</v>
      </c>
      <c r="E751" s="17">
        <v>0.12539666654627499</v>
      </c>
      <c r="F751" s="17"/>
      <c r="G751" s="17">
        <v>0.13743028904355001</v>
      </c>
      <c r="H751" s="17">
        <v>0.12176034809128999</v>
      </c>
      <c r="I751" s="17">
        <v>8.7916549215394907E-2</v>
      </c>
      <c r="J751" s="17">
        <v>4.1824671923790101E-2</v>
      </c>
      <c r="K751" s="17">
        <v>0.153776945726501</v>
      </c>
      <c r="L751" s="17">
        <v>6.6393125037422604E-2</v>
      </c>
      <c r="M751" s="17"/>
      <c r="N751" s="17">
        <v>0.118132396150028</v>
      </c>
      <c r="O751" s="17">
        <v>0.10220580607861</v>
      </c>
      <c r="P751" s="17">
        <v>4.17322508153724E-2</v>
      </c>
      <c r="Q751" s="17">
        <v>0.13355406232037001</v>
      </c>
      <c r="R751" s="17"/>
      <c r="S751" s="17">
        <v>0.18675794139039001</v>
      </c>
      <c r="T751" s="17">
        <v>3.2249264937167801E-2</v>
      </c>
      <c r="U751" s="17">
        <v>0.23245619881808199</v>
      </c>
      <c r="V751" s="17">
        <v>4.2873945163324399E-2</v>
      </c>
      <c r="W751" s="17">
        <v>0.14765376209744499</v>
      </c>
      <c r="X751" s="17">
        <v>8.2501260887074102E-2</v>
      </c>
      <c r="Y751" s="17">
        <v>0</v>
      </c>
      <c r="Z751" s="17">
        <v>0.12591944359855201</v>
      </c>
      <c r="AA751" s="17">
        <v>2.6928583350104E-2</v>
      </c>
      <c r="AB751" s="17">
        <v>3.0260349399572201E-2</v>
      </c>
      <c r="AC751" s="17">
        <v>9.2917534878358396E-2</v>
      </c>
      <c r="AD751" s="17">
        <v>0.25348232241607199</v>
      </c>
      <c r="AE751" s="17"/>
      <c r="AF751" s="17">
        <v>6.7083260111371903E-2</v>
      </c>
      <c r="AG751" s="17">
        <v>0.133484166249597</v>
      </c>
      <c r="AH751" s="17">
        <v>2.2343425408274799E-2</v>
      </c>
      <c r="AI751" s="17"/>
      <c r="AJ751" s="17">
        <v>7.6333224161947794E-2</v>
      </c>
      <c r="AK751" s="17">
        <v>0.116364604722364</v>
      </c>
      <c r="AL751" s="17">
        <v>0.133045661839052</v>
      </c>
      <c r="AM751" s="17">
        <v>0</v>
      </c>
      <c r="AN751" s="17">
        <v>0.121766080233631</v>
      </c>
    </row>
    <row r="752" spans="2:40" x14ac:dyDescent="0.25">
      <c r="B752" t="s">
        <v>301</v>
      </c>
      <c r="C752" s="17">
        <v>0.104512712165248</v>
      </c>
      <c r="D752" s="17">
        <v>0.100117020273954</v>
      </c>
      <c r="E752" s="17">
        <v>0.103943262734665</v>
      </c>
      <c r="F752" s="17"/>
      <c r="G752" s="17">
        <v>0.15174067167726099</v>
      </c>
      <c r="H752" s="17">
        <v>8.7224311333935906E-2</v>
      </c>
      <c r="I752" s="17">
        <v>0.15010190936758699</v>
      </c>
      <c r="J752" s="17">
        <v>6.6405743223900707E-2</v>
      </c>
      <c r="K752" s="17">
        <v>2.87694832191219E-2</v>
      </c>
      <c r="L752" s="17">
        <v>9.9253557634370701E-2</v>
      </c>
      <c r="M752" s="17"/>
      <c r="N752" s="17">
        <v>8.5863156449798597E-2</v>
      </c>
      <c r="O752" s="17">
        <v>0.13282012431425799</v>
      </c>
      <c r="P752" s="17">
        <v>0.151031313683439</v>
      </c>
      <c r="Q752" s="17">
        <v>6.3723470431454599E-2</v>
      </c>
      <c r="R752" s="17"/>
      <c r="S752" s="17">
        <v>5.9997079682452097E-2</v>
      </c>
      <c r="T752" s="17">
        <v>8.33788319773381E-2</v>
      </c>
      <c r="U752" s="17">
        <v>0.17171090019986299</v>
      </c>
      <c r="V752" s="17">
        <v>8.2596966328539204E-2</v>
      </c>
      <c r="W752" s="17">
        <v>0.189929249951588</v>
      </c>
      <c r="X752" s="17">
        <v>0.116806427315252</v>
      </c>
      <c r="Y752" s="17">
        <v>4.0310014563743099E-2</v>
      </c>
      <c r="Z752" s="17">
        <v>6.4488976159713093E-2</v>
      </c>
      <c r="AA752" s="17">
        <v>0.157185185956255</v>
      </c>
      <c r="AB752" s="17">
        <v>6.88824720178077E-2</v>
      </c>
      <c r="AC752" s="17">
        <v>0.17828752627604799</v>
      </c>
      <c r="AD752" s="17">
        <v>0</v>
      </c>
      <c r="AE752" s="17"/>
      <c r="AF752" s="17">
        <v>8.6103358512685302E-2</v>
      </c>
      <c r="AG752" s="17">
        <v>0.111044985440721</v>
      </c>
      <c r="AH752" s="17">
        <v>8.1025452367714801E-2</v>
      </c>
      <c r="AI752" s="17"/>
      <c r="AJ752" s="17">
        <v>9.3066604630960906E-2</v>
      </c>
      <c r="AK752" s="17">
        <v>0.10031000211189101</v>
      </c>
      <c r="AL752" s="17">
        <v>0.17793271276653</v>
      </c>
      <c r="AM752" s="17">
        <v>0.17533361891749499</v>
      </c>
      <c r="AN752" s="17">
        <v>0.119375268460702</v>
      </c>
    </row>
    <row r="753" spans="2:40" x14ac:dyDescent="0.25">
      <c r="B753" t="s">
        <v>302</v>
      </c>
      <c r="C753" s="17">
        <v>5.16071407818589E-2</v>
      </c>
      <c r="D753" s="17">
        <v>3.74116068084904E-2</v>
      </c>
      <c r="E753" s="17">
        <v>6.4933021416067396E-2</v>
      </c>
      <c r="F753" s="17"/>
      <c r="G753" s="17">
        <v>5.4805231376094297E-2</v>
      </c>
      <c r="H753" s="17">
        <v>8.7974635730327405E-2</v>
      </c>
      <c r="I753" s="17">
        <v>0</v>
      </c>
      <c r="J753" s="17">
        <v>0.121119661313451</v>
      </c>
      <c r="K753" s="17">
        <v>0</v>
      </c>
      <c r="L753" s="17">
        <v>1.84997126349979E-2</v>
      </c>
      <c r="M753" s="17"/>
      <c r="N753" s="17">
        <v>3.5675820175955802E-2</v>
      </c>
      <c r="O753" s="17">
        <v>2.95338349199811E-2</v>
      </c>
      <c r="P753" s="17">
        <v>6.9996866024292698E-2</v>
      </c>
      <c r="Q753" s="17">
        <v>6.7755485832726406E-2</v>
      </c>
      <c r="R753" s="17"/>
      <c r="S753" s="17">
        <v>3.7539209332272103E-2</v>
      </c>
      <c r="T753" s="17">
        <v>6.3225932589396197E-2</v>
      </c>
      <c r="U753" s="17">
        <v>0</v>
      </c>
      <c r="V753" s="17">
        <v>4.0702932959855803E-2</v>
      </c>
      <c r="W753" s="17">
        <v>4.1369107822988499E-2</v>
      </c>
      <c r="X753" s="17">
        <v>5.73603856784273E-2</v>
      </c>
      <c r="Y753" s="17">
        <v>9.7021029871136005E-2</v>
      </c>
      <c r="Z753" s="17">
        <v>0.13900005159560699</v>
      </c>
      <c r="AA753" s="17">
        <v>6.1078234889895902E-2</v>
      </c>
      <c r="AB753" s="17">
        <v>3.6158738338115899E-2</v>
      </c>
      <c r="AC753" s="17">
        <v>9.4129820991381993E-2</v>
      </c>
      <c r="AD753" s="17">
        <v>0</v>
      </c>
      <c r="AE753" s="17"/>
      <c r="AF753" s="17">
        <v>4.10184850547929E-2</v>
      </c>
      <c r="AG753" s="17">
        <v>5.1153822599877698E-2</v>
      </c>
      <c r="AH753" s="17">
        <v>7.5691323505122296E-2</v>
      </c>
      <c r="AI753" s="17"/>
      <c r="AJ753" s="17">
        <v>6.7955576493545403E-2</v>
      </c>
      <c r="AK753" s="17">
        <v>2.9434440752477899E-2</v>
      </c>
      <c r="AL753" s="17">
        <v>7.5136270115296902E-2</v>
      </c>
      <c r="AM753" s="17">
        <v>0</v>
      </c>
      <c r="AN753" s="17">
        <v>4.9075961944694803E-2</v>
      </c>
    </row>
    <row r="754" spans="2:40" x14ac:dyDescent="0.25">
      <c r="B754" t="s">
        <v>303</v>
      </c>
      <c r="C754" s="17">
        <v>8.7897096958385199E-2</v>
      </c>
      <c r="D754" s="17">
        <v>7.72470699296922E-2</v>
      </c>
      <c r="E754" s="17">
        <v>9.3357613943304302E-2</v>
      </c>
      <c r="F754" s="17"/>
      <c r="G754" s="17">
        <v>0.112343651814951</v>
      </c>
      <c r="H754" s="17">
        <v>9.1247888472272207E-2</v>
      </c>
      <c r="I754" s="17">
        <v>0.12965655465287801</v>
      </c>
      <c r="J754" s="17">
        <v>4.30891792207415E-2</v>
      </c>
      <c r="K754" s="17">
        <v>9.2625357935861796E-2</v>
      </c>
      <c r="L754" s="17">
        <v>5.5212090166102797E-2</v>
      </c>
      <c r="M754" s="17"/>
      <c r="N754" s="17">
        <v>7.6195735550500507E-2</v>
      </c>
      <c r="O754" s="17">
        <v>7.2339151997484197E-2</v>
      </c>
      <c r="P754" s="17">
        <v>8.8235140404309298E-2</v>
      </c>
      <c r="Q754" s="17">
        <v>0.111059092714842</v>
      </c>
      <c r="R754" s="17"/>
      <c r="S754" s="17">
        <v>8.8325220347955397E-2</v>
      </c>
      <c r="T754" s="17">
        <v>8.0416319275923298E-2</v>
      </c>
      <c r="U754" s="17">
        <v>0</v>
      </c>
      <c r="V754" s="17">
        <v>0.103274970655283</v>
      </c>
      <c r="W754" s="17">
        <v>0.110862322937405</v>
      </c>
      <c r="X754" s="17">
        <v>0.10939874421457001</v>
      </c>
      <c r="Y754" s="17">
        <v>0.24752156405419501</v>
      </c>
      <c r="Z754" s="17">
        <v>0</v>
      </c>
      <c r="AA754" s="17">
        <v>0.108150650895279</v>
      </c>
      <c r="AB754" s="17">
        <v>0</v>
      </c>
      <c r="AC754" s="17">
        <v>0.20062980870471001</v>
      </c>
      <c r="AD754" s="17">
        <v>0</v>
      </c>
      <c r="AE754" s="17"/>
      <c r="AF754" s="17">
        <v>8.1276896173094498E-2</v>
      </c>
      <c r="AG754" s="17">
        <v>6.0099398295302697E-2</v>
      </c>
      <c r="AH754" s="17">
        <v>0.16158501294906</v>
      </c>
      <c r="AI754" s="17"/>
      <c r="AJ754" s="17">
        <v>3.7324543262210297E-2</v>
      </c>
      <c r="AK754" s="17">
        <v>0.13850109973156599</v>
      </c>
      <c r="AL754" s="17">
        <v>3.4567651776996999E-2</v>
      </c>
      <c r="AM754" s="17">
        <v>0.17229185188290499</v>
      </c>
      <c r="AN754" s="17">
        <v>7.7050722157369106E-2</v>
      </c>
    </row>
    <row r="755" spans="2:40" x14ac:dyDescent="0.25">
      <c r="B755" t="s">
        <v>64</v>
      </c>
      <c r="C755" s="17">
        <v>0.219960708107273</v>
      </c>
      <c r="D755" s="17">
        <v>0.22163491612868599</v>
      </c>
      <c r="E755" s="17">
        <v>0.22235564263273</v>
      </c>
      <c r="F755" s="17"/>
      <c r="G755" s="17">
        <v>8.9173593061025597E-2</v>
      </c>
      <c r="H755" s="17">
        <v>0.103208140840305</v>
      </c>
      <c r="I755" s="17">
        <v>0.19551683468487699</v>
      </c>
      <c r="J755" s="17">
        <v>0.29337911636759101</v>
      </c>
      <c r="K755" s="17">
        <v>0.39316189215249397</v>
      </c>
      <c r="L755" s="17">
        <v>0.36766457796486002</v>
      </c>
      <c r="M755" s="17"/>
      <c r="N755" s="17">
        <v>0.29971756083955797</v>
      </c>
      <c r="O755" s="17">
        <v>0.17460007317131199</v>
      </c>
      <c r="P755" s="17">
        <v>0.12776745919806101</v>
      </c>
      <c r="Q755" s="17">
        <v>0.25722663617635799</v>
      </c>
      <c r="R755" s="17"/>
      <c r="S755" s="17">
        <v>0.19879752495928099</v>
      </c>
      <c r="T755" s="17">
        <v>0.265714949023522</v>
      </c>
      <c r="U755" s="17">
        <v>0.234765503542749</v>
      </c>
      <c r="V755" s="17">
        <v>9.7388453180900406E-2</v>
      </c>
      <c r="W755" s="17">
        <v>0.14709731056064701</v>
      </c>
      <c r="X755" s="17">
        <v>0.26678274751576803</v>
      </c>
      <c r="Y755" s="17">
        <v>0.132337997260805</v>
      </c>
      <c r="Z755" s="17">
        <v>0.19403404068927499</v>
      </c>
      <c r="AA755" s="17">
        <v>0.15719918940862901</v>
      </c>
      <c r="AB755" s="17">
        <v>0.43003913279435102</v>
      </c>
      <c r="AC755" s="17">
        <v>0.15954908147854299</v>
      </c>
      <c r="AD755" s="17">
        <v>0.38795695443667</v>
      </c>
      <c r="AE755" s="17"/>
      <c r="AF755" s="17">
        <v>0.25041942891123398</v>
      </c>
      <c r="AG755" s="17">
        <v>0.22547946167251501</v>
      </c>
      <c r="AH755" s="17">
        <v>0.27538789028652599</v>
      </c>
      <c r="AI755" s="17"/>
      <c r="AJ755" s="17">
        <v>0.222544917841004</v>
      </c>
      <c r="AK755" s="17">
        <v>0.19354415295611499</v>
      </c>
      <c r="AL755" s="17">
        <v>0.29204452406677101</v>
      </c>
      <c r="AM755" s="17">
        <v>0.22549315337124301</v>
      </c>
      <c r="AN755" s="17">
        <v>0.175758475921896</v>
      </c>
    </row>
    <row r="756" spans="2:40" x14ac:dyDescent="0.25">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c r="AA756" s="17"/>
      <c r="AB756" s="17"/>
      <c r="AC756" s="17"/>
      <c r="AD756" s="17"/>
      <c r="AE756" s="17"/>
      <c r="AF756" s="17"/>
      <c r="AG756" s="17"/>
      <c r="AH756" s="17"/>
      <c r="AI756" s="17"/>
      <c r="AJ756" s="17"/>
      <c r="AK756" s="17"/>
      <c r="AL756" s="17"/>
      <c r="AM756" s="17"/>
      <c r="AN756" s="17"/>
    </row>
    <row r="757" spans="2:40" x14ac:dyDescent="0.25">
      <c r="B757" s="6" t="s">
        <v>308</v>
      </c>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c r="AA757" s="17"/>
      <c r="AB757" s="17"/>
      <c r="AC757" s="17"/>
      <c r="AD757" s="17"/>
      <c r="AE757" s="17"/>
      <c r="AF757" s="17"/>
      <c r="AG757" s="17"/>
      <c r="AH757" s="17"/>
      <c r="AI757" s="17"/>
      <c r="AJ757" s="17"/>
      <c r="AK757" s="17"/>
      <c r="AL757" s="17"/>
      <c r="AM757" s="17"/>
      <c r="AN757" s="17"/>
    </row>
    <row r="758" spans="2:40" x14ac:dyDescent="0.25">
      <c r="B758" s="24" t="s">
        <v>337</v>
      </c>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c r="AA758" s="17"/>
      <c r="AB758" s="17"/>
      <c r="AC758" s="17"/>
      <c r="AD758" s="17"/>
      <c r="AE758" s="17"/>
      <c r="AF758" s="17"/>
      <c r="AG758" s="17"/>
      <c r="AH758" s="17"/>
      <c r="AI758" s="17"/>
      <c r="AJ758" s="17"/>
      <c r="AK758" s="17"/>
      <c r="AL758" s="17"/>
      <c r="AM758" s="17"/>
      <c r="AN758" s="17"/>
    </row>
    <row r="759" spans="2:40" x14ac:dyDescent="0.25">
      <c r="B759" t="s">
        <v>305</v>
      </c>
      <c r="C759" s="17">
        <v>0.31116834347577099</v>
      </c>
      <c r="D759" s="17">
        <v>0.34344265499885401</v>
      </c>
      <c r="E759" s="17">
        <v>0.28214098573937901</v>
      </c>
      <c r="F759" s="17"/>
      <c r="G759" s="17">
        <v>0.48874706228355602</v>
      </c>
      <c r="H759" s="17">
        <v>0.32612382636467002</v>
      </c>
      <c r="I759" s="17">
        <v>0.31074066146519103</v>
      </c>
      <c r="J759" s="17">
        <v>0.346291558679101</v>
      </c>
      <c r="K759" s="17">
        <v>0.20966206468540299</v>
      </c>
      <c r="L759" s="17">
        <v>8.7801326206998598E-2</v>
      </c>
      <c r="M759" s="17"/>
      <c r="N759" s="17">
        <v>0.28163902689908599</v>
      </c>
      <c r="O759" s="17">
        <v>0.20651436816098401</v>
      </c>
      <c r="P759" s="17">
        <v>0.38228086517820697</v>
      </c>
      <c r="Q759" s="17">
        <v>0.35816893606205702</v>
      </c>
      <c r="R759" s="17"/>
      <c r="S759" s="17">
        <v>0.41811131445176902</v>
      </c>
      <c r="T759" s="17">
        <v>0.31208556627503398</v>
      </c>
      <c r="U759" s="17">
        <v>0.30578390638399799</v>
      </c>
      <c r="V759" s="17">
        <v>0.28227550046690297</v>
      </c>
      <c r="W759" s="17">
        <v>0.37705575795038099</v>
      </c>
      <c r="X759" s="17">
        <v>0.30673419807846602</v>
      </c>
      <c r="Y759" s="17">
        <v>0.15215358698182099</v>
      </c>
      <c r="Z759" s="17">
        <v>0.268270355519104</v>
      </c>
      <c r="AA759" s="17">
        <v>0.30020452567112399</v>
      </c>
      <c r="AB759" s="17">
        <v>0.30838515771341202</v>
      </c>
      <c r="AC759" s="17">
        <v>0.30059674190401198</v>
      </c>
      <c r="AD759" s="17">
        <v>0.114350798779545</v>
      </c>
      <c r="AE759" s="17"/>
      <c r="AF759" s="17">
        <v>0.20494010528113701</v>
      </c>
      <c r="AG759" s="17">
        <v>0.31547416457341898</v>
      </c>
      <c r="AH759" s="17">
        <v>0.39343150835643598</v>
      </c>
      <c r="AI759" s="17"/>
      <c r="AJ759" s="17">
        <v>0.21247144967093401</v>
      </c>
      <c r="AK759" s="17">
        <v>0.319622674122999</v>
      </c>
      <c r="AL759" s="17">
        <v>0.40504595325460702</v>
      </c>
      <c r="AM759" s="17">
        <v>0.22549315337124301</v>
      </c>
      <c r="AN759" s="17">
        <v>0.32065660596996798</v>
      </c>
    </row>
    <row r="760" spans="2:40" x14ac:dyDescent="0.25">
      <c r="B760" t="s">
        <v>306</v>
      </c>
      <c r="C760" s="17">
        <v>0.34909005770542101</v>
      </c>
      <c r="D760" s="17">
        <v>0.35151110711606198</v>
      </c>
      <c r="E760" s="17">
        <v>0.34179927224325302</v>
      </c>
      <c r="F760" s="17"/>
      <c r="G760" s="17">
        <v>0.368556564798591</v>
      </c>
      <c r="H760" s="17">
        <v>0.54023300077160297</v>
      </c>
      <c r="I760" s="17">
        <v>0.25863437376335402</v>
      </c>
      <c r="J760" s="17">
        <v>0.19162612429405901</v>
      </c>
      <c r="K760" s="17">
        <v>0.29561685519270398</v>
      </c>
      <c r="L760" s="17">
        <v>0.38203589658721998</v>
      </c>
      <c r="M760" s="17"/>
      <c r="N760" s="17">
        <v>0.33212272359728301</v>
      </c>
      <c r="O760" s="17">
        <v>0.43404289495894099</v>
      </c>
      <c r="P760" s="17">
        <v>0.34016073652156797</v>
      </c>
      <c r="Q760" s="17">
        <v>0.30392538230905197</v>
      </c>
      <c r="R760" s="17"/>
      <c r="S760" s="17">
        <v>0.35239160327840802</v>
      </c>
      <c r="T760" s="17">
        <v>0.48766644179697399</v>
      </c>
      <c r="U760" s="17">
        <v>0.37670347550057098</v>
      </c>
      <c r="V760" s="17">
        <v>0.41417651672882599</v>
      </c>
      <c r="W760" s="17">
        <v>0.257902913187118</v>
      </c>
      <c r="X760" s="17">
        <v>0.28949008960245698</v>
      </c>
      <c r="Y760" s="17">
        <v>0.48139026008944902</v>
      </c>
      <c r="Z760" s="17">
        <v>0.41617355890535801</v>
      </c>
      <c r="AA760" s="17">
        <v>0.36272540263022202</v>
      </c>
      <c r="AB760" s="17">
        <v>0.229481132951282</v>
      </c>
      <c r="AC760" s="17">
        <v>0.44917589395457602</v>
      </c>
      <c r="AD760" s="17">
        <v>0</v>
      </c>
      <c r="AE760" s="17"/>
      <c r="AF760" s="17">
        <v>0.34648193633978802</v>
      </c>
      <c r="AG760" s="17">
        <v>0.340734918409624</v>
      </c>
      <c r="AH760" s="17">
        <v>0.365991416875245</v>
      </c>
      <c r="AI760" s="17"/>
      <c r="AJ760" s="17">
        <v>0.29907575744113202</v>
      </c>
      <c r="AK760" s="17">
        <v>0.412886990826766</v>
      </c>
      <c r="AL760" s="17">
        <v>0.39692501538084402</v>
      </c>
      <c r="AM760" s="17">
        <v>0.44334097255468502</v>
      </c>
      <c r="AN760" s="17">
        <v>0.36612443139027401</v>
      </c>
    </row>
    <row r="761" spans="2:40" x14ac:dyDescent="0.25">
      <c r="B761" t="s">
        <v>307</v>
      </c>
      <c r="C761" s="17">
        <v>0.23976056701649601</v>
      </c>
      <c r="D761" s="17">
        <v>0.23145496343424099</v>
      </c>
      <c r="E761" s="17">
        <v>0.25123471985467299</v>
      </c>
      <c r="F761" s="17"/>
      <c r="G761" s="17">
        <v>8.9037351872727794E-2</v>
      </c>
      <c r="H761" s="17">
        <v>6.66204247411325E-2</v>
      </c>
      <c r="I761" s="17">
        <v>0.34914848313561597</v>
      </c>
      <c r="J761" s="17">
        <v>0.243955912971175</v>
      </c>
      <c r="K761" s="17">
        <v>0.43958737916631002</v>
      </c>
      <c r="L761" s="17">
        <v>0.404856210426778</v>
      </c>
      <c r="M761" s="17"/>
      <c r="N761" s="17">
        <v>0.237984709667485</v>
      </c>
      <c r="O761" s="17">
        <v>0.30010523899893199</v>
      </c>
      <c r="P761" s="17">
        <v>0.22057315673650699</v>
      </c>
      <c r="Q761" s="17">
        <v>0.21712952272621699</v>
      </c>
      <c r="R761" s="17"/>
      <c r="S761" s="17">
        <v>0.14410504632482601</v>
      </c>
      <c r="T761" s="17">
        <v>0.14523027942314501</v>
      </c>
      <c r="U761" s="17">
        <v>0.20028123627771599</v>
      </c>
      <c r="V761" s="17">
        <v>0.26067403764094699</v>
      </c>
      <c r="W761" s="17">
        <v>0.330542332358086</v>
      </c>
      <c r="X761" s="17">
        <v>0.29034730686592802</v>
      </c>
      <c r="Y761" s="17">
        <v>0.27722117320838802</v>
      </c>
      <c r="Z761" s="17">
        <v>0.24543894740744199</v>
      </c>
      <c r="AA761" s="17">
        <v>0.20950249613129701</v>
      </c>
      <c r="AB761" s="17">
        <v>0.307685131633047</v>
      </c>
      <c r="AC761" s="17">
        <v>8.1601759593298198E-2</v>
      </c>
      <c r="AD761" s="17">
        <v>0.61030013919329196</v>
      </c>
      <c r="AE761" s="17"/>
      <c r="AF761" s="17">
        <v>0.35691936642524402</v>
      </c>
      <c r="AG761" s="17">
        <v>0.20827360681665599</v>
      </c>
      <c r="AH761" s="17">
        <v>0.17916932108446601</v>
      </c>
      <c r="AI761" s="17"/>
      <c r="AJ761" s="17">
        <v>0.405376356691516</v>
      </c>
      <c r="AK761" s="17">
        <v>0.13033749316882001</v>
      </c>
      <c r="AL761" s="17">
        <v>9.88045913850428E-2</v>
      </c>
      <c r="AM761" s="17">
        <v>0.331165874074072</v>
      </c>
      <c r="AN761" s="17">
        <v>0.25598632046873998</v>
      </c>
    </row>
    <row r="762" spans="2:40" x14ac:dyDescent="0.25">
      <c r="B762" t="s">
        <v>64</v>
      </c>
      <c r="C762" s="17">
        <v>9.9981031802312798E-2</v>
      </c>
      <c r="D762" s="17">
        <v>7.3591274450841807E-2</v>
      </c>
      <c r="E762" s="17">
        <v>0.124825022162695</v>
      </c>
      <c r="F762" s="17"/>
      <c r="G762" s="17">
        <v>5.3659021045125099E-2</v>
      </c>
      <c r="H762" s="17">
        <v>6.7022748122594095E-2</v>
      </c>
      <c r="I762" s="17">
        <v>8.1476481635839801E-2</v>
      </c>
      <c r="J762" s="17">
        <v>0.218126404055665</v>
      </c>
      <c r="K762" s="17">
        <v>5.5133700955583301E-2</v>
      </c>
      <c r="L762" s="17">
        <v>0.12530656677900401</v>
      </c>
      <c r="M762" s="17"/>
      <c r="N762" s="17">
        <v>0.148253539836146</v>
      </c>
      <c r="O762" s="17">
        <v>5.9337497881143397E-2</v>
      </c>
      <c r="P762" s="17">
        <v>5.6985241563717801E-2</v>
      </c>
      <c r="Q762" s="17">
        <v>0.120776158902673</v>
      </c>
      <c r="R762" s="17"/>
      <c r="S762" s="17">
        <v>8.5392035944997502E-2</v>
      </c>
      <c r="T762" s="17">
        <v>5.5017712504846501E-2</v>
      </c>
      <c r="U762" s="17">
        <v>0.117231381837715</v>
      </c>
      <c r="V762" s="17">
        <v>4.2873945163324399E-2</v>
      </c>
      <c r="W762" s="17">
        <v>3.4498996504414702E-2</v>
      </c>
      <c r="X762" s="17">
        <v>0.113428405453149</v>
      </c>
      <c r="Y762" s="17">
        <v>8.92349797203425E-2</v>
      </c>
      <c r="Z762" s="17">
        <v>7.0117138168096102E-2</v>
      </c>
      <c r="AA762" s="17">
        <v>0.12756757556735701</v>
      </c>
      <c r="AB762" s="17">
        <v>0.15444857770226</v>
      </c>
      <c r="AC762" s="17">
        <v>0.16862560454811401</v>
      </c>
      <c r="AD762" s="17">
        <v>0.27534906202716303</v>
      </c>
      <c r="AE762" s="17"/>
      <c r="AF762" s="17">
        <v>9.1658591953831303E-2</v>
      </c>
      <c r="AG762" s="17">
        <v>0.135517310200302</v>
      </c>
      <c r="AH762" s="17">
        <v>6.1407753683853698E-2</v>
      </c>
      <c r="AI762" s="17"/>
      <c r="AJ762" s="17">
        <v>8.3076436196417802E-2</v>
      </c>
      <c r="AK762" s="17">
        <v>0.13715284188141499</v>
      </c>
      <c r="AL762" s="17">
        <v>9.9224439979506099E-2</v>
      </c>
      <c r="AM762" s="17">
        <v>0</v>
      </c>
      <c r="AN762" s="17">
        <v>5.7232642171017999E-2</v>
      </c>
    </row>
    <row r="763" spans="2:40" x14ac:dyDescent="0.25">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c r="AA763" s="17"/>
      <c r="AB763" s="17"/>
      <c r="AC763" s="17"/>
      <c r="AD763" s="17"/>
      <c r="AE763" s="17"/>
      <c r="AF763" s="17"/>
      <c r="AG763" s="17"/>
      <c r="AH763" s="17"/>
      <c r="AI763" s="17"/>
      <c r="AJ763" s="17"/>
      <c r="AK763" s="17"/>
      <c r="AL763" s="17"/>
      <c r="AM763" s="17"/>
      <c r="AN763" s="17"/>
    </row>
    <row r="764" spans="2:40" x14ac:dyDescent="0.25">
      <c r="B764" s="6" t="s">
        <v>339</v>
      </c>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c r="AA764" s="17"/>
      <c r="AB764" s="17"/>
      <c r="AC764" s="17"/>
      <c r="AD764" s="17"/>
      <c r="AE764" s="17"/>
      <c r="AF764" s="17"/>
      <c r="AG764" s="17"/>
      <c r="AH764" s="17"/>
      <c r="AI764" s="17"/>
      <c r="AJ764" s="17"/>
      <c r="AK764" s="17"/>
      <c r="AL764" s="17"/>
      <c r="AM764" s="17"/>
      <c r="AN764" s="17"/>
    </row>
    <row r="765" spans="2:40" x14ac:dyDescent="0.25">
      <c r="B765" s="24" t="s">
        <v>340</v>
      </c>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c r="AA765" s="17"/>
      <c r="AB765" s="17"/>
      <c r="AC765" s="17"/>
      <c r="AD765" s="17"/>
      <c r="AE765" s="17"/>
      <c r="AF765" s="17"/>
      <c r="AG765" s="17"/>
      <c r="AH765" s="17"/>
      <c r="AI765" s="17"/>
      <c r="AJ765" s="17"/>
      <c r="AK765" s="17"/>
      <c r="AL765" s="17"/>
      <c r="AM765" s="17"/>
      <c r="AN765" s="17"/>
    </row>
    <row r="766" spans="2:40" x14ac:dyDescent="0.25">
      <c r="B766" t="s">
        <v>296</v>
      </c>
      <c r="C766" s="17">
        <v>2.0103933627775801E-2</v>
      </c>
      <c r="D766" s="17">
        <v>2.0092823154091E-2</v>
      </c>
      <c r="E766" s="17">
        <v>2.03076091081212E-2</v>
      </c>
      <c r="F766" s="17"/>
      <c r="G766" s="17">
        <v>8.1209741758191904E-3</v>
      </c>
      <c r="H766" s="17">
        <v>2.4594145765792701E-2</v>
      </c>
      <c r="I766" s="17">
        <v>1.8708636479159501E-2</v>
      </c>
      <c r="J766" s="17">
        <v>1.11003303483294E-2</v>
      </c>
      <c r="K766" s="17">
        <v>3.9016263911156403E-2</v>
      </c>
      <c r="L766" s="17">
        <v>2.3185935296053201E-2</v>
      </c>
      <c r="M766" s="17"/>
      <c r="N766" s="17">
        <v>2.6583288733492399E-2</v>
      </c>
      <c r="O766" s="17">
        <v>3.2484370639274E-2</v>
      </c>
      <c r="P766" s="17">
        <v>7.8618326767145794E-3</v>
      </c>
      <c r="Q766" s="17">
        <v>1.1298470692770299E-2</v>
      </c>
      <c r="R766" s="17"/>
      <c r="S766" s="17">
        <v>0</v>
      </c>
      <c r="T766" s="17">
        <v>3.2575834421703698E-2</v>
      </c>
      <c r="U766" s="17">
        <v>0</v>
      </c>
      <c r="V766" s="17">
        <v>1.51514074398397E-2</v>
      </c>
      <c r="W766" s="17">
        <v>5.4961140043727999E-2</v>
      </c>
      <c r="X766" s="17">
        <v>1.47530367772968E-2</v>
      </c>
      <c r="Y766" s="17">
        <v>5.6604980446721798E-2</v>
      </c>
      <c r="Z766" s="17">
        <v>0</v>
      </c>
      <c r="AA766" s="17">
        <v>3.4343572601142999E-2</v>
      </c>
      <c r="AB766" s="17">
        <v>1.4873139556469199E-2</v>
      </c>
      <c r="AC766" s="17">
        <v>0</v>
      </c>
      <c r="AD766" s="17">
        <v>0</v>
      </c>
      <c r="AE766" s="17"/>
      <c r="AF766" s="17">
        <v>1.84698381403984E-2</v>
      </c>
      <c r="AG766" s="17">
        <v>2.5546181616528801E-2</v>
      </c>
      <c r="AH766" s="17">
        <v>1.58074824667057E-2</v>
      </c>
      <c r="AI766" s="17"/>
      <c r="AJ766" s="17">
        <v>3.3983285362567402E-2</v>
      </c>
      <c r="AK766" s="17">
        <v>1.95887229858989E-2</v>
      </c>
      <c r="AL766" s="17">
        <v>0</v>
      </c>
      <c r="AM766" s="17">
        <v>0</v>
      </c>
      <c r="AN766" s="17">
        <v>1.6465449196480499E-2</v>
      </c>
    </row>
    <row r="767" spans="2:40" x14ac:dyDescent="0.25">
      <c r="B767" t="s">
        <v>297</v>
      </c>
      <c r="C767" s="17">
        <v>0.11177673194846099</v>
      </c>
      <c r="D767" s="17">
        <v>9.8736814201901002E-2</v>
      </c>
      <c r="E767" s="17">
        <v>0.125434686001234</v>
      </c>
      <c r="F767" s="17"/>
      <c r="G767" s="17">
        <v>9.5712331648659499E-2</v>
      </c>
      <c r="H767" s="17">
        <v>0.10983452467972001</v>
      </c>
      <c r="I767" s="17">
        <v>8.5917167706253003E-2</v>
      </c>
      <c r="J767" s="17">
        <v>7.9895129782516894E-2</v>
      </c>
      <c r="K767" s="17">
        <v>0.16709527241300601</v>
      </c>
      <c r="L767" s="17">
        <v>0.14299905293222501</v>
      </c>
      <c r="M767" s="17"/>
      <c r="N767" s="17">
        <v>0.101214053708424</v>
      </c>
      <c r="O767" s="17">
        <v>0.12872718729388799</v>
      </c>
      <c r="P767" s="17">
        <v>0.10165702344885499</v>
      </c>
      <c r="Q767" s="17">
        <v>0.117901385925128</v>
      </c>
      <c r="R767" s="17"/>
      <c r="S767" s="17">
        <v>0.10329510737501001</v>
      </c>
      <c r="T767" s="17">
        <v>0.13096241035353501</v>
      </c>
      <c r="U767" s="17">
        <v>0.14428393646047799</v>
      </c>
      <c r="V767" s="17">
        <v>0.10308957304237901</v>
      </c>
      <c r="W767" s="17">
        <v>4.5164227530952401E-2</v>
      </c>
      <c r="X767" s="17">
        <v>0.123506175574129</v>
      </c>
      <c r="Y767" s="17">
        <v>0.15773137791967101</v>
      </c>
      <c r="Z767" s="17">
        <v>5.2522465426332501E-2</v>
      </c>
      <c r="AA767" s="17">
        <v>0.137679971659179</v>
      </c>
      <c r="AB767" s="17">
        <v>9.6068789704494797E-2</v>
      </c>
      <c r="AC767" s="17">
        <v>3.7125756361568597E-2</v>
      </c>
      <c r="AD767" s="17">
        <v>0.10622741538287001</v>
      </c>
      <c r="AE767" s="17"/>
      <c r="AF767" s="17">
        <v>0.12319073126043301</v>
      </c>
      <c r="AG767" s="17">
        <v>0.11178275864697899</v>
      </c>
      <c r="AH767" s="17">
        <v>0.115154859900929</v>
      </c>
      <c r="AI767" s="17"/>
      <c r="AJ767" s="17">
        <v>0.14408815260513699</v>
      </c>
      <c r="AK767" s="17">
        <v>9.8335728756515403E-2</v>
      </c>
      <c r="AL767" s="17">
        <v>7.4180255291169894E-2</v>
      </c>
      <c r="AM767" s="17">
        <v>0</v>
      </c>
      <c r="AN767" s="17">
        <v>0.158510723876469</v>
      </c>
    </row>
    <row r="768" spans="2:40" x14ac:dyDescent="0.25">
      <c r="B768" t="s">
        <v>298</v>
      </c>
      <c r="C768" s="17">
        <v>0.173092277013497</v>
      </c>
      <c r="D768" s="17">
        <v>0.18226032482705601</v>
      </c>
      <c r="E768" s="17">
        <v>0.16590526191615801</v>
      </c>
      <c r="F768" s="17"/>
      <c r="G768" s="17">
        <v>0.18204734991045299</v>
      </c>
      <c r="H768" s="17">
        <v>0.17436529782374</v>
      </c>
      <c r="I768" s="17">
        <v>0.20747593072290901</v>
      </c>
      <c r="J768" s="17">
        <v>0.167719796728236</v>
      </c>
      <c r="K768" s="17">
        <v>0.107839161065132</v>
      </c>
      <c r="L768" s="17">
        <v>0.18955317633865801</v>
      </c>
      <c r="M768" s="17"/>
      <c r="N768" s="17">
        <v>0.173851363611954</v>
      </c>
      <c r="O768" s="17">
        <v>0.243873585382029</v>
      </c>
      <c r="P768" s="17">
        <v>0.16421423648663799</v>
      </c>
      <c r="Q768" s="17">
        <v>0.115508053597956</v>
      </c>
      <c r="R768" s="17"/>
      <c r="S768" s="17">
        <v>0.239320573395923</v>
      </c>
      <c r="T768" s="17">
        <v>0.14787650442540601</v>
      </c>
      <c r="U768" s="17">
        <v>0.31437921926865098</v>
      </c>
      <c r="V768" s="17">
        <v>0.19994120620779399</v>
      </c>
      <c r="W768" s="17">
        <v>6.7852668028974703E-2</v>
      </c>
      <c r="X768" s="17">
        <v>6.9674061994691699E-2</v>
      </c>
      <c r="Y768" s="17">
        <v>0.184046069860126</v>
      </c>
      <c r="Z768" s="17">
        <v>0.174011097012399</v>
      </c>
      <c r="AA768" s="17">
        <v>0.16570665449809799</v>
      </c>
      <c r="AB768" s="17">
        <v>0.16651423586556899</v>
      </c>
      <c r="AC768" s="17">
        <v>6.5647852388580605E-2</v>
      </c>
      <c r="AD768" s="17">
        <v>0.186311544083442</v>
      </c>
      <c r="AE768" s="17"/>
      <c r="AF768" s="17">
        <v>0.20225309528527999</v>
      </c>
      <c r="AG768" s="17">
        <v>0.160760061930833</v>
      </c>
      <c r="AH768" s="17">
        <v>0.15562965395412301</v>
      </c>
      <c r="AI768" s="17"/>
      <c r="AJ768" s="17">
        <v>0.20119757373247801</v>
      </c>
      <c r="AK768" s="17">
        <v>0.15772113633309101</v>
      </c>
      <c r="AL768" s="17">
        <v>0.23198879901466801</v>
      </c>
      <c r="AM768" s="17">
        <v>0.41160587552946498</v>
      </c>
      <c r="AN768" s="17">
        <v>0.140530859068596</v>
      </c>
    </row>
    <row r="769" spans="2:40" x14ac:dyDescent="0.25">
      <c r="B769" t="s">
        <v>299</v>
      </c>
      <c r="C769" s="17">
        <v>0.15553395057470201</v>
      </c>
      <c r="D769" s="17">
        <v>0.160120478174828</v>
      </c>
      <c r="E769" s="17">
        <v>0.14936004841572401</v>
      </c>
      <c r="F769" s="17"/>
      <c r="G769" s="17">
        <v>0.199591323571084</v>
      </c>
      <c r="H769" s="17">
        <v>0.116916703742447</v>
      </c>
      <c r="I769" s="17">
        <v>0.156178711768406</v>
      </c>
      <c r="J769" s="17">
        <v>0.21768890669091101</v>
      </c>
      <c r="K769" s="17">
        <v>0.132437240289314</v>
      </c>
      <c r="L769" s="17">
        <v>0.103426394569565</v>
      </c>
      <c r="M769" s="17"/>
      <c r="N769" s="17">
        <v>0.132579148136894</v>
      </c>
      <c r="O769" s="17">
        <v>0.16686379799517101</v>
      </c>
      <c r="P769" s="17">
        <v>0.14640963150605801</v>
      </c>
      <c r="Q769" s="17">
        <v>0.173402993234099</v>
      </c>
      <c r="R769" s="17"/>
      <c r="S769" s="17">
        <v>0.17569536744394701</v>
      </c>
      <c r="T769" s="17">
        <v>0.14884523632952101</v>
      </c>
      <c r="U769" s="17">
        <v>0.200165109871657</v>
      </c>
      <c r="V769" s="17">
        <v>0.212506132313726</v>
      </c>
      <c r="W769" s="17">
        <v>9.2393885535715203E-2</v>
      </c>
      <c r="X769" s="17">
        <v>0.13981372326608599</v>
      </c>
      <c r="Y769" s="17">
        <v>0.18395046334798701</v>
      </c>
      <c r="Z769" s="17">
        <v>0.16588321558240701</v>
      </c>
      <c r="AA769" s="17">
        <v>0.13687800946451401</v>
      </c>
      <c r="AB769" s="17">
        <v>9.1519783087434706E-2</v>
      </c>
      <c r="AC769" s="17">
        <v>0.21709793541379199</v>
      </c>
      <c r="AD769" s="17">
        <v>7.4415610887057004E-2</v>
      </c>
      <c r="AE769" s="17"/>
      <c r="AF769" s="17">
        <v>0.159199354347593</v>
      </c>
      <c r="AG769" s="17">
        <v>0.14795312713782799</v>
      </c>
      <c r="AH769" s="17">
        <v>0.178424130703939</v>
      </c>
      <c r="AI769" s="17"/>
      <c r="AJ769" s="17">
        <v>0.14434275645915201</v>
      </c>
      <c r="AK769" s="17">
        <v>0.18668876748438701</v>
      </c>
      <c r="AL769" s="17">
        <v>0.13999584898234901</v>
      </c>
      <c r="AM769" s="17">
        <v>0.13295360812587401</v>
      </c>
      <c r="AN769" s="17">
        <v>0.12612223239803999</v>
      </c>
    </row>
    <row r="770" spans="2:40" x14ac:dyDescent="0.25">
      <c r="B770" t="s">
        <v>300</v>
      </c>
      <c r="C770" s="17">
        <v>0.15779999744905801</v>
      </c>
      <c r="D770" s="17">
        <v>0.16258017322656901</v>
      </c>
      <c r="E770" s="17">
        <v>0.15114316575480999</v>
      </c>
      <c r="F770" s="17"/>
      <c r="G770" s="17">
        <v>0.185441380589877</v>
      </c>
      <c r="H770" s="17">
        <v>0.155475731832907</v>
      </c>
      <c r="I770" s="17">
        <v>0.17284514143782201</v>
      </c>
      <c r="J770" s="17">
        <v>0.14029256869349699</v>
      </c>
      <c r="K770" s="17">
        <v>9.9170475088759105E-2</v>
      </c>
      <c r="L770" s="17">
        <v>0.18294510365218999</v>
      </c>
      <c r="M770" s="17"/>
      <c r="N770" s="17">
        <v>0.17328047604004601</v>
      </c>
      <c r="O770" s="17">
        <v>0.13633244979364301</v>
      </c>
      <c r="P770" s="17">
        <v>0.165323756254001</v>
      </c>
      <c r="Q770" s="17">
        <v>0.156846154713254</v>
      </c>
      <c r="R770" s="17"/>
      <c r="S770" s="17">
        <v>0.16091068091507901</v>
      </c>
      <c r="T770" s="17">
        <v>0.18605925939744999</v>
      </c>
      <c r="U770" s="17">
        <v>6.5634316721465205E-2</v>
      </c>
      <c r="V770" s="17">
        <v>0.13436635359144999</v>
      </c>
      <c r="W770" s="17">
        <v>0.20303063798826501</v>
      </c>
      <c r="X770" s="17">
        <v>0.19629046846932399</v>
      </c>
      <c r="Y770" s="17">
        <v>0.13641028081829101</v>
      </c>
      <c r="Z770" s="17">
        <v>0.22409183521227799</v>
      </c>
      <c r="AA770" s="17">
        <v>0.171200519912314</v>
      </c>
      <c r="AB770" s="17">
        <v>0.166772239794342</v>
      </c>
      <c r="AC770" s="17">
        <v>0.17654548810434501</v>
      </c>
      <c r="AD770" s="17">
        <v>6.3799132933824998E-2</v>
      </c>
      <c r="AE770" s="17"/>
      <c r="AF770" s="17">
        <v>0.13532290983124101</v>
      </c>
      <c r="AG770" s="17">
        <v>0.17003613407845</v>
      </c>
      <c r="AH770" s="17">
        <v>0.132325607986431</v>
      </c>
      <c r="AI770" s="17"/>
      <c r="AJ770" s="17">
        <v>0.13106883952617299</v>
      </c>
      <c r="AK770" s="17">
        <v>0.170686758217062</v>
      </c>
      <c r="AL770" s="17">
        <v>0.165903873408382</v>
      </c>
      <c r="AM770" s="17">
        <v>0</v>
      </c>
      <c r="AN770" s="17">
        <v>0.19378694044733</v>
      </c>
    </row>
    <row r="771" spans="2:40" x14ac:dyDescent="0.25">
      <c r="B771" t="s">
        <v>301</v>
      </c>
      <c r="C771" s="17">
        <v>9.5175259131953405E-2</v>
      </c>
      <c r="D771" s="17">
        <v>0.112224851541474</v>
      </c>
      <c r="E771" s="17">
        <v>7.9633741292707894E-2</v>
      </c>
      <c r="F771" s="17"/>
      <c r="G771" s="17">
        <v>0.124629148123722</v>
      </c>
      <c r="H771" s="17">
        <v>0.13000951590361301</v>
      </c>
      <c r="I771" s="17">
        <v>4.6986040198284999E-2</v>
      </c>
      <c r="J771" s="17">
        <v>0.110320713947877</v>
      </c>
      <c r="K771" s="17">
        <v>0.10070491565723801</v>
      </c>
      <c r="L771" s="17">
        <v>4.9449323007818097E-2</v>
      </c>
      <c r="M771" s="17"/>
      <c r="N771" s="17">
        <v>0.12664744596216099</v>
      </c>
      <c r="O771" s="17">
        <v>6.7126828282110002E-2</v>
      </c>
      <c r="P771" s="17">
        <v>0.110300067164774</v>
      </c>
      <c r="Q771" s="17">
        <v>6.9984962196803696E-2</v>
      </c>
      <c r="R771" s="17"/>
      <c r="S771" s="17">
        <v>4.8898133909504697E-2</v>
      </c>
      <c r="T771" s="17">
        <v>9.3344221046573195E-2</v>
      </c>
      <c r="U771" s="17">
        <v>8.0378698271889995E-2</v>
      </c>
      <c r="V771" s="17">
        <v>0.131011384472207</v>
      </c>
      <c r="W771" s="17">
        <v>0.132444862600506</v>
      </c>
      <c r="X771" s="17">
        <v>0.106002332174292</v>
      </c>
      <c r="Y771" s="17">
        <v>8.6868878030215702E-2</v>
      </c>
      <c r="Z771" s="17">
        <v>0.168105574415299</v>
      </c>
      <c r="AA771" s="17">
        <v>0.14553540949138699</v>
      </c>
      <c r="AB771" s="17">
        <v>4.37708716247893E-2</v>
      </c>
      <c r="AC771" s="17">
        <v>8.5974090115775101E-2</v>
      </c>
      <c r="AD771" s="17">
        <v>7.3560065884194004E-2</v>
      </c>
      <c r="AE771" s="17"/>
      <c r="AF771" s="17">
        <v>6.98212396688946E-2</v>
      </c>
      <c r="AG771" s="17">
        <v>0.107154161250859</v>
      </c>
      <c r="AH771" s="17">
        <v>6.52673666418076E-2</v>
      </c>
      <c r="AI771" s="17"/>
      <c r="AJ771" s="17">
        <v>8.2981844631866294E-2</v>
      </c>
      <c r="AK771" s="17">
        <v>8.8574392165944205E-2</v>
      </c>
      <c r="AL771" s="17">
        <v>0.13814257047279499</v>
      </c>
      <c r="AM771" s="17">
        <v>0.150367603768879</v>
      </c>
      <c r="AN771" s="17">
        <v>5.80991391381004E-2</v>
      </c>
    </row>
    <row r="772" spans="2:40" x14ac:dyDescent="0.25">
      <c r="B772" t="s">
        <v>302</v>
      </c>
      <c r="C772" s="17">
        <v>5.2487321703984999E-2</v>
      </c>
      <c r="D772" s="17">
        <v>2.7426410579846499E-2</v>
      </c>
      <c r="E772" s="17">
        <v>7.7177990843561403E-2</v>
      </c>
      <c r="F772" s="17"/>
      <c r="G772" s="17">
        <v>5.0164305682955899E-2</v>
      </c>
      <c r="H772" s="17">
        <v>7.7060803499401698E-2</v>
      </c>
      <c r="I772" s="17">
        <v>7.5692138432468303E-2</v>
      </c>
      <c r="J772" s="17">
        <v>5.5920298551945503E-2</v>
      </c>
      <c r="K772" s="17">
        <v>3.2499273265467303E-2</v>
      </c>
      <c r="L772" s="17">
        <v>1.8878552348650799E-2</v>
      </c>
      <c r="M772" s="17"/>
      <c r="N772" s="17">
        <v>3.8179083099103603E-2</v>
      </c>
      <c r="O772" s="17">
        <v>4.0175169452641699E-2</v>
      </c>
      <c r="P772" s="17">
        <v>8.7162948187126194E-2</v>
      </c>
      <c r="Q772" s="17">
        <v>5.5478616107571301E-2</v>
      </c>
      <c r="R772" s="17"/>
      <c r="S772" s="17">
        <v>6.1448646996022399E-2</v>
      </c>
      <c r="T772" s="17">
        <v>3.7779635527279899E-2</v>
      </c>
      <c r="U772" s="17">
        <v>1.5567971737349201E-2</v>
      </c>
      <c r="V772" s="17">
        <v>3.73306711228963E-2</v>
      </c>
      <c r="W772" s="17">
        <v>5.0971459607211202E-2</v>
      </c>
      <c r="X772" s="17">
        <v>7.1060187297012398E-2</v>
      </c>
      <c r="Y772" s="17">
        <v>4.1890020659254401E-2</v>
      </c>
      <c r="Z772" s="17">
        <v>0</v>
      </c>
      <c r="AA772" s="17">
        <v>4.2725059150297499E-2</v>
      </c>
      <c r="AB772" s="17">
        <v>0.10302653642930699</v>
      </c>
      <c r="AC772" s="17">
        <v>9.5233499884442796E-2</v>
      </c>
      <c r="AD772" s="17">
        <v>5.7749113144499598E-2</v>
      </c>
      <c r="AE772" s="17"/>
      <c r="AF772" s="17">
        <v>8.7814662958940498E-2</v>
      </c>
      <c r="AG772" s="17">
        <v>3.2933485100885701E-2</v>
      </c>
      <c r="AH772" s="17">
        <v>2.9582266394500598E-2</v>
      </c>
      <c r="AI772" s="17"/>
      <c r="AJ772" s="17">
        <v>6.3861108681203399E-2</v>
      </c>
      <c r="AK772" s="17">
        <v>5.8353195319553498E-2</v>
      </c>
      <c r="AL772" s="17">
        <v>4.2282926835750897E-2</v>
      </c>
      <c r="AM772" s="17">
        <v>0.14197984939434</v>
      </c>
      <c r="AN772" s="17">
        <v>3.37663878654966E-2</v>
      </c>
    </row>
    <row r="773" spans="2:40" x14ac:dyDescent="0.25">
      <c r="B773" t="s">
        <v>303</v>
      </c>
      <c r="C773" s="17">
        <v>9.0391157592544499E-2</v>
      </c>
      <c r="D773" s="17">
        <v>9.4759069843738594E-2</v>
      </c>
      <c r="E773" s="17">
        <v>8.4243375981889398E-2</v>
      </c>
      <c r="F773" s="17"/>
      <c r="G773" s="17">
        <v>9.8508297909122897E-2</v>
      </c>
      <c r="H773" s="17">
        <v>0.113849590470565</v>
      </c>
      <c r="I773" s="17">
        <v>0.10979418077672</v>
      </c>
      <c r="J773" s="17">
        <v>7.9650790243856906E-2</v>
      </c>
      <c r="K773" s="17">
        <v>9.6846615727479698E-2</v>
      </c>
      <c r="L773" s="17">
        <v>4.2291685520430902E-2</v>
      </c>
      <c r="M773" s="17"/>
      <c r="N773" s="17">
        <v>7.1322314770588605E-2</v>
      </c>
      <c r="O773" s="17">
        <v>6.2975787776647196E-2</v>
      </c>
      <c r="P773" s="17">
        <v>7.8649581622127707E-2</v>
      </c>
      <c r="Q773" s="17">
        <v>0.14459548312433201</v>
      </c>
      <c r="R773" s="17"/>
      <c r="S773" s="17">
        <v>0.111712557675994</v>
      </c>
      <c r="T773" s="17">
        <v>7.52107736526645E-2</v>
      </c>
      <c r="U773" s="17">
        <v>4.1555576204927801E-2</v>
      </c>
      <c r="V773" s="17">
        <v>7.6480593786114506E-2</v>
      </c>
      <c r="W773" s="17">
        <v>0.16138985534118899</v>
      </c>
      <c r="X773" s="17">
        <v>4.9786640521388599E-2</v>
      </c>
      <c r="Y773" s="17">
        <v>9.1146081746552005E-2</v>
      </c>
      <c r="Z773" s="17">
        <v>5.4666366507389499E-2</v>
      </c>
      <c r="AA773" s="17">
        <v>7.6389107629773301E-2</v>
      </c>
      <c r="AB773" s="17">
        <v>0.104572373383406</v>
      </c>
      <c r="AC773" s="17">
        <v>0.13926503671929499</v>
      </c>
      <c r="AD773" s="17">
        <v>0.18081565396017499</v>
      </c>
      <c r="AE773" s="17"/>
      <c r="AF773" s="17">
        <v>5.7542715298011297E-2</v>
      </c>
      <c r="AG773" s="17">
        <v>9.5736606559606502E-2</v>
      </c>
      <c r="AH773" s="17">
        <v>0.166873588153479</v>
      </c>
      <c r="AI773" s="17"/>
      <c r="AJ773" s="17">
        <v>5.3552422525041402E-2</v>
      </c>
      <c r="AK773" s="17">
        <v>0.110003873846648</v>
      </c>
      <c r="AL773" s="17">
        <v>1.49748960801451E-2</v>
      </c>
      <c r="AM773" s="17">
        <v>0</v>
      </c>
      <c r="AN773" s="17">
        <v>0.14349555763550201</v>
      </c>
    </row>
    <row r="774" spans="2:40" x14ac:dyDescent="0.25">
      <c r="B774" t="s">
        <v>64</v>
      </c>
      <c r="C774" s="17">
        <v>0.14363937095802301</v>
      </c>
      <c r="D774" s="17">
        <v>0.14179905445049601</v>
      </c>
      <c r="E774" s="17">
        <v>0.14679412068579401</v>
      </c>
      <c r="F774" s="17"/>
      <c r="G774" s="17">
        <v>5.5784888388306697E-2</v>
      </c>
      <c r="H774" s="17">
        <v>9.7893686281811998E-2</v>
      </c>
      <c r="I774" s="17">
        <v>0.12640205247797701</v>
      </c>
      <c r="J774" s="17">
        <v>0.13741146501283</v>
      </c>
      <c r="K774" s="17">
        <v>0.22439078258244799</v>
      </c>
      <c r="L774" s="17">
        <v>0.247270776334409</v>
      </c>
      <c r="M774" s="17"/>
      <c r="N774" s="17">
        <v>0.15634282593733601</v>
      </c>
      <c r="O774" s="17">
        <v>0.121440823384596</v>
      </c>
      <c r="P774" s="17">
        <v>0.13842092265370501</v>
      </c>
      <c r="Q774" s="17">
        <v>0.154983880408086</v>
      </c>
      <c r="R774" s="17"/>
      <c r="S774" s="17">
        <v>9.8718932288520106E-2</v>
      </c>
      <c r="T774" s="17">
        <v>0.14734612484586701</v>
      </c>
      <c r="U774" s="17">
        <v>0.13803517146358299</v>
      </c>
      <c r="V774" s="17">
        <v>9.0122678023593902E-2</v>
      </c>
      <c r="W774" s="17">
        <v>0.191791263323458</v>
      </c>
      <c r="X774" s="17">
        <v>0.22911337392577999</v>
      </c>
      <c r="Y774" s="17">
        <v>6.1351847171181202E-2</v>
      </c>
      <c r="Z774" s="17">
        <v>0.160719445843895</v>
      </c>
      <c r="AA774" s="17">
        <v>8.9541695593295501E-2</v>
      </c>
      <c r="AB774" s="17">
        <v>0.212882030554189</v>
      </c>
      <c r="AC774" s="17">
        <v>0.183110341012202</v>
      </c>
      <c r="AD774" s="17">
        <v>0.25712146372393802</v>
      </c>
      <c r="AE774" s="17"/>
      <c r="AF774" s="17">
        <v>0.14638545320920801</v>
      </c>
      <c r="AG774" s="17">
        <v>0.14809748367803</v>
      </c>
      <c r="AH774" s="17">
        <v>0.140935043798086</v>
      </c>
      <c r="AI774" s="17"/>
      <c r="AJ774" s="17">
        <v>0.14492401647638101</v>
      </c>
      <c r="AK774" s="17">
        <v>0.1100474248909</v>
      </c>
      <c r="AL774" s="17">
        <v>0.19253082991473999</v>
      </c>
      <c r="AM774" s="17">
        <v>0.16309306318144201</v>
      </c>
      <c r="AN774" s="17">
        <v>0.129222710373984</v>
      </c>
    </row>
    <row r="775" spans="2:40" x14ac:dyDescent="0.25">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c r="AA775" s="17"/>
      <c r="AB775" s="17"/>
      <c r="AC775" s="17"/>
      <c r="AD775" s="17"/>
      <c r="AE775" s="17"/>
      <c r="AF775" s="17"/>
      <c r="AG775" s="17"/>
      <c r="AH775" s="17"/>
      <c r="AI775" s="17"/>
      <c r="AJ775" s="17"/>
      <c r="AK775" s="17"/>
      <c r="AL775" s="17"/>
      <c r="AM775" s="17"/>
      <c r="AN775" s="17"/>
    </row>
    <row r="776" spans="2:40" x14ac:dyDescent="0.25">
      <c r="B776" s="6" t="s">
        <v>341</v>
      </c>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c r="AA776" s="17"/>
      <c r="AB776" s="17"/>
      <c r="AC776" s="17"/>
      <c r="AD776" s="17"/>
      <c r="AE776" s="17"/>
      <c r="AF776" s="17"/>
      <c r="AG776" s="17"/>
      <c r="AH776" s="17"/>
      <c r="AI776" s="17"/>
      <c r="AJ776" s="17"/>
      <c r="AK776" s="17"/>
      <c r="AL776" s="17"/>
      <c r="AM776" s="17"/>
      <c r="AN776" s="17"/>
    </row>
    <row r="777" spans="2:40" x14ac:dyDescent="0.25">
      <c r="B777" s="24" t="s">
        <v>340</v>
      </c>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c r="AA777" s="17"/>
      <c r="AB777" s="17"/>
      <c r="AC777" s="17"/>
      <c r="AD777" s="17"/>
      <c r="AE777" s="17"/>
      <c r="AF777" s="17"/>
      <c r="AG777" s="17"/>
      <c r="AH777" s="17"/>
      <c r="AI777" s="17"/>
      <c r="AJ777" s="17"/>
      <c r="AK777" s="17"/>
      <c r="AL777" s="17"/>
      <c r="AM777" s="17"/>
      <c r="AN777" s="17"/>
    </row>
    <row r="778" spans="2:40" x14ac:dyDescent="0.25">
      <c r="B778" t="s">
        <v>296</v>
      </c>
      <c r="C778" s="17">
        <v>2.9313459736109E-2</v>
      </c>
      <c r="D778" s="17">
        <v>4.2132603845639202E-2</v>
      </c>
      <c r="E778" s="17">
        <v>1.8615949144273398E-2</v>
      </c>
      <c r="F778" s="17"/>
      <c r="G778" s="17">
        <v>2.8936340614445801E-2</v>
      </c>
      <c r="H778" s="17">
        <v>1.2645210726333201E-2</v>
      </c>
      <c r="I778" s="17">
        <v>0</v>
      </c>
      <c r="J778" s="17">
        <v>9.1819523049150698E-2</v>
      </c>
      <c r="K778" s="17">
        <v>2.9347671293655401E-2</v>
      </c>
      <c r="L778" s="17">
        <v>4.7959760397477499E-2</v>
      </c>
      <c r="M778" s="17"/>
      <c r="N778" s="17">
        <v>0</v>
      </c>
      <c r="O778" s="17">
        <v>5.1519276150008397E-2</v>
      </c>
      <c r="P778" s="17">
        <v>5.4473935566770798E-2</v>
      </c>
      <c r="Q778" s="17">
        <v>1.4119273979292199E-2</v>
      </c>
      <c r="R778" s="17"/>
      <c r="S778" s="17">
        <v>9.8081263341830496E-2</v>
      </c>
      <c r="T778" s="17">
        <v>3.3828304519565901E-2</v>
      </c>
      <c r="U778" s="17">
        <v>0</v>
      </c>
      <c r="V778" s="17">
        <v>0</v>
      </c>
      <c r="W778" s="17">
        <v>0</v>
      </c>
      <c r="X778" s="17">
        <v>0</v>
      </c>
      <c r="Y778" s="17">
        <v>0</v>
      </c>
      <c r="Z778" s="17">
        <v>0</v>
      </c>
      <c r="AA778" s="17">
        <v>4.2548887971120997E-2</v>
      </c>
      <c r="AB778" s="17">
        <v>3.5619139968922402E-2</v>
      </c>
      <c r="AC778" s="17">
        <v>0</v>
      </c>
      <c r="AD778" s="17">
        <v>0.25777723511117501</v>
      </c>
      <c r="AE778" s="17"/>
      <c r="AF778" s="17">
        <v>3.6703791585559198E-2</v>
      </c>
      <c r="AG778" s="17">
        <v>3.8669192582107298E-2</v>
      </c>
      <c r="AH778" s="17">
        <v>0</v>
      </c>
      <c r="AI778" s="17"/>
      <c r="AJ778" s="17">
        <v>1.7637711665573E-2</v>
      </c>
      <c r="AK778" s="17">
        <v>2.6694712850697799E-2</v>
      </c>
      <c r="AL778" s="17">
        <v>0</v>
      </c>
      <c r="AM778" s="17">
        <v>0.24318684040692801</v>
      </c>
      <c r="AN778" s="17">
        <v>3.3220775618786197E-2</v>
      </c>
    </row>
    <row r="779" spans="2:40" x14ac:dyDescent="0.25">
      <c r="B779" t="s">
        <v>297</v>
      </c>
      <c r="C779" s="17">
        <v>0.122570286027297</v>
      </c>
      <c r="D779" s="17">
        <v>7.3730586106003596E-2</v>
      </c>
      <c r="E779" s="17">
        <v>0.16467220215513201</v>
      </c>
      <c r="F779" s="17"/>
      <c r="G779" s="17">
        <v>0.12619061737425</v>
      </c>
      <c r="H779" s="17">
        <v>0.110471121596079</v>
      </c>
      <c r="I779" s="17">
        <v>0.104977147380053</v>
      </c>
      <c r="J779" s="17">
        <v>9.3822427140709597E-2</v>
      </c>
      <c r="K779" s="17">
        <v>0.12161105927629499</v>
      </c>
      <c r="L779" s="17">
        <v>0.19657044365397999</v>
      </c>
      <c r="M779" s="17"/>
      <c r="N779" s="17">
        <v>0.10201181162551599</v>
      </c>
      <c r="O779" s="17">
        <v>0.133176881175055</v>
      </c>
      <c r="P779" s="17">
        <v>8.9109413529434994E-2</v>
      </c>
      <c r="Q779" s="17">
        <v>0.17924897782152299</v>
      </c>
      <c r="R779" s="17"/>
      <c r="S779" s="17">
        <v>2.3707237173273499E-2</v>
      </c>
      <c r="T779" s="17">
        <v>0.151188204163859</v>
      </c>
      <c r="U779" s="17">
        <v>0.14726267387847899</v>
      </c>
      <c r="V779" s="17">
        <v>0.29740182557455103</v>
      </c>
      <c r="W779" s="17">
        <v>0.13650400378809699</v>
      </c>
      <c r="X779" s="17">
        <v>0.13883760179912999</v>
      </c>
      <c r="Y779" s="17">
        <v>0.14215195304067499</v>
      </c>
      <c r="Z779" s="17">
        <v>0</v>
      </c>
      <c r="AA779" s="17">
        <v>0.155367018042812</v>
      </c>
      <c r="AB779" s="17">
        <v>6.5159269846092896E-2</v>
      </c>
      <c r="AC779" s="17">
        <v>6.57496506647373E-2</v>
      </c>
      <c r="AD779" s="17">
        <v>0</v>
      </c>
      <c r="AE779" s="17"/>
      <c r="AF779" s="17">
        <v>0.140612861822414</v>
      </c>
      <c r="AG779" s="17">
        <v>8.7271444064712794E-2</v>
      </c>
      <c r="AH779" s="17">
        <v>0.172000975546589</v>
      </c>
      <c r="AI779" s="17"/>
      <c r="AJ779" s="17">
        <v>0.163742774866344</v>
      </c>
      <c r="AK779" s="17">
        <v>0.107119188536462</v>
      </c>
      <c r="AL779" s="17">
        <v>0.111762672021716</v>
      </c>
      <c r="AM779" s="17">
        <v>0.30079399120363298</v>
      </c>
      <c r="AN779" s="17">
        <v>7.81026251320808E-2</v>
      </c>
    </row>
    <row r="780" spans="2:40" x14ac:dyDescent="0.25">
      <c r="B780" t="s">
        <v>298</v>
      </c>
      <c r="C780" s="17">
        <v>0.23998394486974101</v>
      </c>
      <c r="D780" s="17">
        <v>0.23796678306286201</v>
      </c>
      <c r="E780" s="17">
        <v>0.237328564363012</v>
      </c>
      <c r="F780" s="17"/>
      <c r="G780" s="17">
        <v>0.29065949243363498</v>
      </c>
      <c r="H780" s="17">
        <v>0.37349724469003598</v>
      </c>
      <c r="I780" s="17">
        <v>0.236396035263575</v>
      </c>
      <c r="J780" s="17">
        <v>0.12423897589204499</v>
      </c>
      <c r="K780" s="17">
        <v>0.114304363653473</v>
      </c>
      <c r="L780" s="17">
        <v>0.100647596859539</v>
      </c>
      <c r="M780" s="17"/>
      <c r="N780" s="17">
        <v>0.20715665710019199</v>
      </c>
      <c r="O780" s="17">
        <v>0.216205107223086</v>
      </c>
      <c r="P780" s="17">
        <v>0.279868929284804</v>
      </c>
      <c r="Q780" s="17">
        <v>0.24731945562794</v>
      </c>
      <c r="R780" s="17"/>
      <c r="S780" s="17">
        <v>0.262930069790419</v>
      </c>
      <c r="T780" s="17">
        <v>0.30224960449343102</v>
      </c>
      <c r="U780" s="17">
        <v>0.24453735517778399</v>
      </c>
      <c r="V780" s="17">
        <v>0.18518224231838201</v>
      </c>
      <c r="W780" s="17">
        <v>5.5273844785029301E-2</v>
      </c>
      <c r="X780" s="17">
        <v>0.27483600598705099</v>
      </c>
      <c r="Y780" s="17">
        <v>0.30363669347750799</v>
      </c>
      <c r="Z780" s="17">
        <v>0.29501421760218699</v>
      </c>
      <c r="AA780" s="17">
        <v>0.23641085778182899</v>
      </c>
      <c r="AB780" s="17">
        <v>0.25728356641551198</v>
      </c>
      <c r="AC780" s="17">
        <v>0.198433226860563</v>
      </c>
      <c r="AD780" s="17">
        <v>0</v>
      </c>
      <c r="AE780" s="17"/>
      <c r="AF780" s="17">
        <v>0.25214728830760402</v>
      </c>
      <c r="AG780" s="17">
        <v>0.20536217111757599</v>
      </c>
      <c r="AH780" s="17">
        <v>0.24475545707246199</v>
      </c>
      <c r="AI780" s="17"/>
      <c r="AJ780" s="17">
        <v>0.25651691403428201</v>
      </c>
      <c r="AK780" s="17">
        <v>0.25943636429391298</v>
      </c>
      <c r="AL780" s="17">
        <v>0.11572911659913999</v>
      </c>
      <c r="AM780" s="17">
        <v>0</v>
      </c>
      <c r="AN780" s="17">
        <v>0.28465015661485699</v>
      </c>
    </row>
    <row r="781" spans="2:40" x14ac:dyDescent="0.25">
      <c r="B781" t="s">
        <v>299</v>
      </c>
      <c r="C781" s="17">
        <v>0.16496413114550801</v>
      </c>
      <c r="D781" s="17">
        <v>0.21263731735001601</v>
      </c>
      <c r="E781" s="17">
        <v>0.125502451642338</v>
      </c>
      <c r="F781" s="17"/>
      <c r="G781" s="17">
        <v>0.16986276035313499</v>
      </c>
      <c r="H781" s="17">
        <v>0.157973708517537</v>
      </c>
      <c r="I781" s="17">
        <v>0.15935289296010199</v>
      </c>
      <c r="J781" s="17">
        <v>0.21036142157953899</v>
      </c>
      <c r="K781" s="17">
        <v>0.13117327418382499</v>
      </c>
      <c r="L781" s="17">
        <v>0.162192915820427</v>
      </c>
      <c r="M781" s="17"/>
      <c r="N781" s="17">
        <v>0.22975674503296301</v>
      </c>
      <c r="O781" s="17">
        <v>0.16495938216426201</v>
      </c>
      <c r="P781" s="17">
        <v>0.101620956862169</v>
      </c>
      <c r="Q781" s="17">
        <v>0.160526370510368</v>
      </c>
      <c r="R781" s="17"/>
      <c r="S781" s="17">
        <v>0.22770474561898299</v>
      </c>
      <c r="T781" s="17">
        <v>0.101113288035289</v>
      </c>
      <c r="U781" s="17">
        <v>0.17411969453036399</v>
      </c>
      <c r="V781" s="17">
        <v>0.234217039564589</v>
      </c>
      <c r="W781" s="17">
        <v>0.27995606605950002</v>
      </c>
      <c r="X781" s="17">
        <v>0.21797780096178199</v>
      </c>
      <c r="Y781" s="17">
        <v>8.7456630116212505E-2</v>
      </c>
      <c r="Z781" s="17">
        <v>0.177499731909082</v>
      </c>
      <c r="AA781" s="17">
        <v>0.116105661783149</v>
      </c>
      <c r="AB781" s="17">
        <v>6.8909321789735398E-2</v>
      </c>
      <c r="AC781" s="17">
        <v>0.14585802578919199</v>
      </c>
      <c r="AD781" s="17">
        <v>0.236046217552946</v>
      </c>
      <c r="AE781" s="17"/>
      <c r="AF781" s="17">
        <v>0.165843085178007</v>
      </c>
      <c r="AG781" s="17">
        <v>0.201470016144461</v>
      </c>
      <c r="AH781" s="17">
        <v>4.7792737906771299E-2</v>
      </c>
      <c r="AI781" s="17"/>
      <c r="AJ781" s="17">
        <v>0.15131288640622501</v>
      </c>
      <c r="AK781" s="17">
        <v>0.17049504261631099</v>
      </c>
      <c r="AL781" s="17">
        <v>0.23956172875444701</v>
      </c>
      <c r="AM781" s="17">
        <v>0</v>
      </c>
      <c r="AN781" s="17">
        <v>0.10376536911210101</v>
      </c>
    </row>
    <row r="782" spans="2:40" x14ac:dyDescent="0.25">
      <c r="B782" t="s">
        <v>300</v>
      </c>
      <c r="C782" s="17">
        <v>0.14638389640869101</v>
      </c>
      <c r="D782" s="17">
        <v>0.142938071203355</v>
      </c>
      <c r="E782" s="17">
        <v>0.15014543869631</v>
      </c>
      <c r="F782" s="17"/>
      <c r="G782" s="17">
        <v>0.115991480892277</v>
      </c>
      <c r="H782" s="17">
        <v>0.18164741436058299</v>
      </c>
      <c r="I782" s="17">
        <v>0.18009856990022999</v>
      </c>
      <c r="J782" s="17">
        <v>0.138656280271265</v>
      </c>
      <c r="K782" s="17">
        <v>8.3175293622337207E-2</v>
      </c>
      <c r="L782" s="17">
        <v>0.15050514535482101</v>
      </c>
      <c r="M782" s="17"/>
      <c r="N782" s="17">
        <v>0.17029333751909201</v>
      </c>
      <c r="O782" s="17">
        <v>0.105102375115515</v>
      </c>
      <c r="P782" s="17">
        <v>0.17723145328756801</v>
      </c>
      <c r="Q782" s="17">
        <v>0.12429023396597499</v>
      </c>
      <c r="R782" s="17"/>
      <c r="S782" s="17">
        <v>0.23998441392829101</v>
      </c>
      <c r="T782" s="17">
        <v>0.119906281526328</v>
      </c>
      <c r="U782" s="17">
        <v>4.0072984507771102E-2</v>
      </c>
      <c r="V782" s="17">
        <v>0.15933548199310199</v>
      </c>
      <c r="W782" s="17">
        <v>0.11426032117717901</v>
      </c>
      <c r="X782" s="17">
        <v>0.16874978671531399</v>
      </c>
      <c r="Y782" s="17">
        <v>0.17964577692964701</v>
      </c>
      <c r="Z782" s="17">
        <v>0.183026853067633</v>
      </c>
      <c r="AA782" s="17">
        <v>0.143090438683798</v>
      </c>
      <c r="AB782" s="17">
        <v>0.14242676901061899</v>
      </c>
      <c r="AC782" s="17">
        <v>6.5795585351243302E-2</v>
      </c>
      <c r="AD782" s="17">
        <v>0</v>
      </c>
      <c r="AE782" s="17"/>
      <c r="AF782" s="17">
        <v>0.16992959407958</v>
      </c>
      <c r="AG782" s="17">
        <v>0.14313544200078299</v>
      </c>
      <c r="AH782" s="17">
        <v>0.16359047373351801</v>
      </c>
      <c r="AI782" s="17"/>
      <c r="AJ782" s="17">
        <v>0.13656152763111001</v>
      </c>
      <c r="AK782" s="17">
        <v>0.133343132647531</v>
      </c>
      <c r="AL782" s="17">
        <v>0.22795852027803701</v>
      </c>
      <c r="AM782" s="17">
        <v>0.24324587182072299</v>
      </c>
      <c r="AN782" s="17">
        <v>0.10670574459943</v>
      </c>
    </row>
    <row r="783" spans="2:40" x14ac:dyDescent="0.25">
      <c r="B783" t="s">
        <v>301</v>
      </c>
      <c r="C783" s="17">
        <v>7.9362189614284206E-2</v>
      </c>
      <c r="D783" s="17">
        <v>8.2026526991833298E-2</v>
      </c>
      <c r="E783" s="17">
        <v>7.7559641065119103E-2</v>
      </c>
      <c r="F783" s="17"/>
      <c r="G783" s="17">
        <v>8.7389987870286498E-2</v>
      </c>
      <c r="H783" s="17">
        <v>5.5297574576174298E-2</v>
      </c>
      <c r="I783" s="17">
        <v>0.104908405736515</v>
      </c>
      <c r="J783" s="17">
        <v>4.7620764161613198E-2</v>
      </c>
      <c r="K783" s="17">
        <v>8.2651489601677397E-2</v>
      </c>
      <c r="L783" s="17">
        <v>9.7620326107751607E-2</v>
      </c>
      <c r="M783" s="17"/>
      <c r="N783" s="17">
        <v>8.1567446366390101E-2</v>
      </c>
      <c r="O783" s="17">
        <v>7.4240523293785707E-2</v>
      </c>
      <c r="P783" s="17">
        <v>9.8345285350023098E-2</v>
      </c>
      <c r="Q783" s="17">
        <v>6.0519128187070198E-2</v>
      </c>
      <c r="R783" s="17"/>
      <c r="S783" s="17">
        <v>5.0024941737373901E-2</v>
      </c>
      <c r="T783" s="17">
        <v>0.11853612709417399</v>
      </c>
      <c r="U783" s="17">
        <v>7.5414323568028796E-2</v>
      </c>
      <c r="V783" s="17">
        <v>4.2918075421937499E-2</v>
      </c>
      <c r="W783" s="17">
        <v>4.8150411039823898E-2</v>
      </c>
      <c r="X783" s="17">
        <v>0</v>
      </c>
      <c r="Y783" s="17">
        <v>0.10629034575609</v>
      </c>
      <c r="Z783" s="17">
        <v>0.22811086005168699</v>
      </c>
      <c r="AA783" s="17">
        <v>9.4103380768970193E-2</v>
      </c>
      <c r="AB783" s="17">
        <v>6.7614134995974198E-2</v>
      </c>
      <c r="AC783" s="17">
        <v>0.133610536524645</v>
      </c>
      <c r="AD783" s="17">
        <v>0</v>
      </c>
      <c r="AE783" s="17"/>
      <c r="AF783" s="17">
        <v>4.2959220091013099E-2</v>
      </c>
      <c r="AG783" s="17">
        <v>8.4479468147310804E-2</v>
      </c>
      <c r="AH783" s="17">
        <v>0.144806389784957</v>
      </c>
      <c r="AI783" s="17"/>
      <c r="AJ783" s="17">
        <v>8.3856333001849803E-2</v>
      </c>
      <c r="AK783" s="17">
        <v>7.7491542229707402E-2</v>
      </c>
      <c r="AL783" s="17">
        <v>4.1855344650884897E-2</v>
      </c>
      <c r="AM783" s="17">
        <v>0</v>
      </c>
      <c r="AN783" s="17">
        <v>0.13869946532974201</v>
      </c>
    </row>
    <row r="784" spans="2:40" x14ac:dyDescent="0.25">
      <c r="B784" t="s">
        <v>302</v>
      </c>
      <c r="C784" s="17">
        <v>4.8283457486767899E-2</v>
      </c>
      <c r="D784" s="17">
        <v>5.14202102754771E-2</v>
      </c>
      <c r="E784" s="17">
        <v>4.5901974081252302E-2</v>
      </c>
      <c r="F784" s="17"/>
      <c r="G784" s="17">
        <v>3.83714062258768E-2</v>
      </c>
      <c r="H784" s="17">
        <v>1.45695606187071E-2</v>
      </c>
      <c r="I784" s="17">
        <v>5.1945761251596299E-2</v>
      </c>
      <c r="J784" s="17">
        <v>0.12249359713505199</v>
      </c>
      <c r="K784" s="17">
        <v>5.4803126438609101E-2</v>
      </c>
      <c r="L784" s="17">
        <v>5.05017296877334E-2</v>
      </c>
      <c r="M784" s="17"/>
      <c r="N784" s="17">
        <v>4.35869150975857E-2</v>
      </c>
      <c r="O784" s="17">
        <v>6.7591419022525606E-2</v>
      </c>
      <c r="P784" s="17">
        <v>6.4659281273757599E-2</v>
      </c>
      <c r="Q784" s="17">
        <v>1.5593053547356701E-2</v>
      </c>
      <c r="R784" s="17"/>
      <c r="S784" s="17">
        <v>4.92925078081679E-2</v>
      </c>
      <c r="T784" s="17">
        <v>0</v>
      </c>
      <c r="U784" s="17">
        <v>0.122446449359616</v>
      </c>
      <c r="V784" s="17">
        <v>0</v>
      </c>
      <c r="W784" s="17">
        <v>4.8970700724600101E-2</v>
      </c>
      <c r="X784" s="17">
        <v>6.7870332612965198E-2</v>
      </c>
      <c r="Y784" s="17">
        <v>2.7251160671370098E-2</v>
      </c>
      <c r="Z784" s="17">
        <v>0</v>
      </c>
      <c r="AA784" s="17">
        <v>9.2465395922847596E-2</v>
      </c>
      <c r="AB784" s="17">
        <v>4.1240988756723003E-2</v>
      </c>
      <c r="AC784" s="17">
        <v>0</v>
      </c>
      <c r="AD784" s="17">
        <v>0.233332429955628</v>
      </c>
      <c r="AE784" s="17"/>
      <c r="AF784" s="17">
        <v>7.0558103291174096E-2</v>
      </c>
      <c r="AG784" s="17">
        <v>4.0137363536037099E-2</v>
      </c>
      <c r="AH784" s="17">
        <v>2.3840892631870201E-2</v>
      </c>
      <c r="AI784" s="17"/>
      <c r="AJ784" s="17">
        <v>3.1566252808898E-2</v>
      </c>
      <c r="AK784" s="17">
        <v>8.7869035393857806E-2</v>
      </c>
      <c r="AL784" s="17">
        <v>3.4923022559903101E-2</v>
      </c>
      <c r="AM784" s="17">
        <v>0</v>
      </c>
      <c r="AN784" s="17">
        <v>0</v>
      </c>
    </row>
    <row r="785" spans="2:40" x14ac:dyDescent="0.25">
      <c r="B785" t="s">
        <v>303</v>
      </c>
      <c r="C785" s="17">
        <v>6.12091151523401E-2</v>
      </c>
      <c r="D785" s="17">
        <v>6.5802939757088799E-2</v>
      </c>
      <c r="E785" s="17">
        <v>5.7666815009899001E-2</v>
      </c>
      <c r="F785" s="17"/>
      <c r="G785" s="17">
        <v>0.10670217628162899</v>
      </c>
      <c r="H785" s="17">
        <v>5.2254521800771302E-2</v>
      </c>
      <c r="I785" s="17">
        <v>5.2282834103659699E-2</v>
      </c>
      <c r="J785" s="17">
        <v>0</v>
      </c>
      <c r="K785" s="17">
        <v>0.10431439324682699</v>
      </c>
      <c r="L785" s="17">
        <v>1.9613709550136998E-2</v>
      </c>
      <c r="M785" s="17"/>
      <c r="N785" s="17">
        <v>4.8390042015990203E-2</v>
      </c>
      <c r="O785" s="17">
        <v>8.6893096420744803E-2</v>
      </c>
      <c r="P785" s="17">
        <v>2.5219549604125899E-2</v>
      </c>
      <c r="Q785" s="17">
        <v>9.4587205878622099E-2</v>
      </c>
      <c r="R785" s="17"/>
      <c r="S785" s="17">
        <v>2.0921403817439801E-2</v>
      </c>
      <c r="T785" s="17">
        <v>8.62578322423532E-2</v>
      </c>
      <c r="U785" s="17">
        <v>9.0160370569188894E-2</v>
      </c>
      <c r="V785" s="17">
        <v>0</v>
      </c>
      <c r="W785" s="17">
        <v>0.179002737999027</v>
      </c>
      <c r="X785" s="17">
        <v>7.0629987795683705E-2</v>
      </c>
      <c r="Y785" s="17">
        <v>6.9793040504063694E-2</v>
      </c>
      <c r="Z785" s="17">
        <v>5.7014630712452302E-2</v>
      </c>
      <c r="AA785" s="17">
        <v>2.82334553109354E-2</v>
      </c>
      <c r="AB785" s="17">
        <v>3.4831918017084899E-2</v>
      </c>
      <c r="AC785" s="17">
        <v>0.133633999149389</v>
      </c>
      <c r="AD785" s="17">
        <v>0</v>
      </c>
      <c r="AE785" s="17"/>
      <c r="AF785" s="17">
        <v>4.8831125188130799E-2</v>
      </c>
      <c r="AG785" s="17">
        <v>5.21457826842271E-2</v>
      </c>
      <c r="AH785" s="17">
        <v>5.3944352883203303E-2</v>
      </c>
      <c r="AI785" s="17"/>
      <c r="AJ785" s="17">
        <v>4.7699572954505401E-2</v>
      </c>
      <c r="AK785" s="17">
        <v>6.0310642536163299E-2</v>
      </c>
      <c r="AL785" s="17">
        <v>7.1039540849523602E-2</v>
      </c>
      <c r="AM785" s="17">
        <v>0.21277329656871599</v>
      </c>
      <c r="AN785" s="17">
        <v>6.9494716931480405E-2</v>
      </c>
    </row>
    <row r="786" spans="2:40" x14ac:dyDescent="0.25">
      <c r="B786" t="s">
        <v>64</v>
      </c>
      <c r="C786" s="17">
        <v>0.107929519559263</v>
      </c>
      <c r="D786" s="17">
        <v>9.13449614077258E-2</v>
      </c>
      <c r="E786" s="17">
        <v>0.12260696384266399</v>
      </c>
      <c r="F786" s="17"/>
      <c r="G786" s="17">
        <v>3.5895737954463797E-2</v>
      </c>
      <c r="H786" s="17">
        <v>4.1643643113778397E-2</v>
      </c>
      <c r="I786" s="17">
        <v>0.11003835340427</v>
      </c>
      <c r="J786" s="17">
        <v>0.170987010770625</v>
      </c>
      <c r="K786" s="17">
        <v>0.27861932868330103</v>
      </c>
      <c r="L786" s="17">
        <v>0.174388372568134</v>
      </c>
      <c r="M786" s="17"/>
      <c r="N786" s="17">
        <v>0.11723704524227201</v>
      </c>
      <c r="O786" s="17">
        <v>0.100311939435018</v>
      </c>
      <c r="P786" s="17">
        <v>0.10947119524134601</v>
      </c>
      <c r="Q786" s="17">
        <v>0.103796300481854</v>
      </c>
      <c r="R786" s="17"/>
      <c r="S786" s="17">
        <v>2.7353416784220499E-2</v>
      </c>
      <c r="T786" s="17">
        <v>8.6920357924999095E-2</v>
      </c>
      <c r="U786" s="17">
        <v>0.10598614840876799</v>
      </c>
      <c r="V786" s="17">
        <v>8.09453351274384E-2</v>
      </c>
      <c r="W786" s="17">
        <v>0.137881914426744</v>
      </c>
      <c r="X786" s="17">
        <v>6.10984841280739E-2</v>
      </c>
      <c r="Y786" s="17">
        <v>8.3774399504434202E-2</v>
      </c>
      <c r="Z786" s="17">
        <v>5.9333706656958897E-2</v>
      </c>
      <c r="AA786" s="17">
        <v>9.1674903734537405E-2</v>
      </c>
      <c r="AB786" s="17">
        <v>0.286914891199336</v>
      </c>
      <c r="AC786" s="17">
        <v>0.25691897566022998</v>
      </c>
      <c r="AD786" s="17">
        <v>0.27284411738025099</v>
      </c>
      <c r="AE786" s="17"/>
      <c r="AF786" s="17">
        <v>7.2414930456518006E-2</v>
      </c>
      <c r="AG786" s="17">
        <v>0.14732911972278401</v>
      </c>
      <c r="AH786" s="17">
        <v>0.149268720440628</v>
      </c>
      <c r="AI786" s="17"/>
      <c r="AJ786" s="17">
        <v>0.111106026631212</v>
      </c>
      <c r="AK786" s="17">
        <v>7.7240338895356697E-2</v>
      </c>
      <c r="AL786" s="17">
        <v>0.157170054286349</v>
      </c>
      <c r="AM786" s="17">
        <v>0</v>
      </c>
      <c r="AN786" s="17">
        <v>0.18536114666152301</v>
      </c>
    </row>
    <row r="787" spans="2:40" x14ac:dyDescent="0.25">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c r="AA787" s="17"/>
      <c r="AB787" s="17"/>
      <c r="AC787" s="17"/>
      <c r="AD787" s="17"/>
      <c r="AE787" s="17"/>
      <c r="AF787" s="17"/>
      <c r="AG787" s="17"/>
      <c r="AH787" s="17"/>
      <c r="AI787" s="17"/>
      <c r="AJ787" s="17"/>
      <c r="AK787" s="17"/>
      <c r="AL787" s="17"/>
      <c r="AM787" s="17"/>
      <c r="AN787" s="17"/>
    </row>
    <row r="788" spans="2:40" x14ac:dyDescent="0.25">
      <c r="B788" s="6" t="s">
        <v>342</v>
      </c>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c r="AA788" s="17"/>
      <c r="AB788" s="17"/>
      <c r="AC788" s="17"/>
      <c r="AD788" s="17"/>
      <c r="AE788" s="17"/>
      <c r="AF788" s="17"/>
      <c r="AG788" s="17"/>
      <c r="AH788" s="17"/>
      <c r="AI788" s="17"/>
      <c r="AJ788" s="17"/>
      <c r="AK788" s="17"/>
      <c r="AL788" s="17"/>
      <c r="AM788" s="17"/>
      <c r="AN788" s="17"/>
    </row>
    <row r="789" spans="2:40" x14ac:dyDescent="0.25">
      <c r="B789" s="24" t="s">
        <v>340</v>
      </c>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c r="AA789" s="17"/>
      <c r="AB789" s="17"/>
      <c r="AC789" s="17"/>
      <c r="AD789" s="17"/>
      <c r="AE789" s="17"/>
      <c r="AF789" s="17"/>
      <c r="AG789" s="17"/>
      <c r="AH789" s="17"/>
      <c r="AI789" s="17"/>
      <c r="AJ789" s="17"/>
      <c r="AK789" s="17"/>
      <c r="AL789" s="17"/>
      <c r="AM789" s="17"/>
      <c r="AN789" s="17"/>
    </row>
    <row r="790" spans="2:40" x14ac:dyDescent="0.25">
      <c r="B790" t="s">
        <v>296</v>
      </c>
      <c r="C790" s="17">
        <v>3.1276190109090697E-2</v>
      </c>
      <c r="D790" s="17">
        <v>2.71724820003711E-2</v>
      </c>
      <c r="E790" s="17">
        <v>3.4984293477201903E-2</v>
      </c>
      <c r="F790" s="17"/>
      <c r="G790" s="17">
        <v>2.8830755073539101E-2</v>
      </c>
      <c r="H790" s="17">
        <v>1.42942497410871E-2</v>
      </c>
      <c r="I790" s="17">
        <v>1.8798981385738801E-2</v>
      </c>
      <c r="J790" s="17">
        <v>4.4061821128330098E-2</v>
      </c>
      <c r="K790" s="17">
        <v>3.3608710266689601E-2</v>
      </c>
      <c r="L790" s="17">
        <v>4.1910132591461799E-2</v>
      </c>
      <c r="M790" s="17"/>
      <c r="N790" s="17">
        <v>3.27710588221495E-2</v>
      </c>
      <c r="O790" s="17">
        <v>3.5456647181757797E-2</v>
      </c>
      <c r="P790" s="17">
        <v>4.9088047142937699E-2</v>
      </c>
      <c r="Q790" s="17">
        <v>1.3291129356354601E-2</v>
      </c>
      <c r="R790" s="17"/>
      <c r="S790" s="17">
        <v>8.5594729094645203E-2</v>
      </c>
      <c r="T790" s="17">
        <v>1.15774229164987E-2</v>
      </c>
      <c r="U790" s="17">
        <v>4.2110849180887699E-2</v>
      </c>
      <c r="V790" s="17">
        <v>1.66224618739679E-2</v>
      </c>
      <c r="W790" s="17">
        <v>2.66363376832447E-2</v>
      </c>
      <c r="X790" s="17">
        <v>2.017261003839E-2</v>
      </c>
      <c r="Y790" s="17">
        <v>4.6120470876036698E-2</v>
      </c>
      <c r="Z790" s="17">
        <v>0</v>
      </c>
      <c r="AA790" s="17">
        <v>2.5306622789804702E-2</v>
      </c>
      <c r="AB790" s="17">
        <v>2.0810474352683399E-2</v>
      </c>
      <c r="AC790" s="17">
        <v>4.4166704251452298E-2</v>
      </c>
      <c r="AD790" s="17">
        <v>0</v>
      </c>
      <c r="AE790" s="17"/>
      <c r="AF790" s="17">
        <v>4.1892565495828198E-2</v>
      </c>
      <c r="AG790" s="17">
        <v>2.24827111357103E-2</v>
      </c>
      <c r="AH790" s="17">
        <v>1.9511528484182201E-2</v>
      </c>
      <c r="AI790" s="17"/>
      <c r="AJ790" s="17">
        <v>4.9468576875072702E-2</v>
      </c>
      <c r="AK790" s="17">
        <v>2.69999955701688E-2</v>
      </c>
      <c r="AL790" s="17">
        <v>0</v>
      </c>
      <c r="AM790" s="17">
        <v>5.5987747379819902E-2</v>
      </c>
      <c r="AN790" s="17">
        <v>2.01773504025997E-2</v>
      </c>
    </row>
    <row r="791" spans="2:40" x14ac:dyDescent="0.25">
      <c r="B791" t="s">
        <v>297</v>
      </c>
      <c r="C791" s="17">
        <v>0.113091172372904</v>
      </c>
      <c r="D791" s="17">
        <v>7.9845124598240794E-2</v>
      </c>
      <c r="E791" s="17">
        <v>0.142594222107881</v>
      </c>
      <c r="F791" s="17"/>
      <c r="G791" s="17">
        <v>0.16003780588647101</v>
      </c>
      <c r="H791" s="17">
        <v>0.130178799785404</v>
      </c>
      <c r="I791" s="17">
        <v>8.7245580618769997E-2</v>
      </c>
      <c r="J791" s="17">
        <v>6.84907126469365E-2</v>
      </c>
      <c r="K791" s="17">
        <v>0.115786294762839</v>
      </c>
      <c r="L791" s="17">
        <v>0.12854476180139901</v>
      </c>
      <c r="M791" s="17"/>
      <c r="N791" s="17">
        <v>9.5822682587532501E-2</v>
      </c>
      <c r="O791" s="17">
        <v>0.104416776542281</v>
      </c>
      <c r="P791" s="17">
        <v>9.2283168210925207E-2</v>
      </c>
      <c r="Q791" s="17">
        <v>0.14787857145431099</v>
      </c>
      <c r="R791" s="17"/>
      <c r="S791" s="17">
        <v>8.7817352105429E-2</v>
      </c>
      <c r="T791" s="17">
        <v>0.12419294607363</v>
      </c>
      <c r="U791" s="17">
        <v>0.124807042571479</v>
      </c>
      <c r="V791" s="17">
        <v>0.108767865322229</v>
      </c>
      <c r="W791" s="17">
        <v>0.15218255637903899</v>
      </c>
      <c r="X791" s="17">
        <v>0.21157856794580801</v>
      </c>
      <c r="Y791" s="17">
        <v>0.11337658931624001</v>
      </c>
      <c r="Z791" s="17">
        <v>4.3544521734783001E-2</v>
      </c>
      <c r="AA791" s="17">
        <v>5.8293771628125698E-2</v>
      </c>
      <c r="AB791" s="17">
        <v>7.5789420879898706E-2</v>
      </c>
      <c r="AC791" s="17">
        <v>0.125522387885385</v>
      </c>
      <c r="AD791" s="17">
        <v>0.20640912753700699</v>
      </c>
      <c r="AE791" s="17"/>
      <c r="AF791" s="17">
        <v>0.123785861648278</v>
      </c>
      <c r="AG791" s="17">
        <v>0.11913919001456399</v>
      </c>
      <c r="AH791" s="17">
        <v>6.4498942849312693E-2</v>
      </c>
      <c r="AI791" s="17"/>
      <c r="AJ791" s="17">
        <v>0.14816746738643</v>
      </c>
      <c r="AK791" s="17">
        <v>0.12269872184214201</v>
      </c>
      <c r="AL791" s="17">
        <v>7.1775826313161498E-2</v>
      </c>
      <c r="AM791" s="17">
        <v>6.9250367185563599E-2</v>
      </c>
      <c r="AN791" s="17">
        <v>3.9234960305659497E-2</v>
      </c>
    </row>
    <row r="792" spans="2:40" x14ac:dyDescent="0.25">
      <c r="B792" t="s">
        <v>298</v>
      </c>
      <c r="C792" s="17">
        <v>0.19080137523779001</v>
      </c>
      <c r="D792" s="17">
        <v>0.20335905016478401</v>
      </c>
      <c r="E792" s="17">
        <v>0.180553046686975</v>
      </c>
      <c r="F792" s="17"/>
      <c r="G792" s="17">
        <v>0.16568239110303001</v>
      </c>
      <c r="H792" s="17">
        <v>0.18928127925406699</v>
      </c>
      <c r="I792" s="17">
        <v>0.19736310662848</v>
      </c>
      <c r="J792" s="17">
        <v>0.15254800753480899</v>
      </c>
      <c r="K792" s="17">
        <v>0.19231809626980501</v>
      </c>
      <c r="L792" s="17">
        <v>0.22482478467716299</v>
      </c>
      <c r="M792" s="17"/>
      <c r="N792" s="17">
        <v>0.18927383647554799</v>
      </c>
      <c r="O792" s="17">
        <v>0.209759219498201</v>
      </c>
      <c r="P792" s="17">
        <v>0.199415889490206</v>
      </c>
      <c r="Q792" s="17">
        <v>0.16970354132616799</v>
      </c>
      <c r="R792" s="17"/>
      <c r="S792" s="17">
        <v>0.176465402274537</v>
      </c>
      <c r="T792" s="17">
        <v>0.24114343481072301</v>
      </c>
      <c r="U792" s="17">
        <v>0.194619289405812</v>
      </c>
      <c r="V792" s="17">
        <v>0.30214065524913303</v>
      </c>
      <c r="W792" s="17">
        <v>0.19761639407874201</v>
      </c>
      <c r="X792" s="17">
        <v>0.19764021196450501</v>
      </c>
      <c r="Y792" s="17">
        <v>0.15813009045330201</v>
      </c>
      <c r="Z792" s="17">
        <v>0.22533202650801001</v>
      </c>
      <c r="AA792" s="17">
        <v>0.20200776975548099</v>
      </c>
      <c r="AB792" s="17">
        <v>6.6986426475054303E-2</v>
      </c>
      <c r="AC792" s="17">
        <v>0.12004341077651499</v>
      </c>
      <c r="AD792" s="17">
        <v>6.4354757470138094E-2</v>
      </c>
      <c r="AE792" s="17"/>
      <c r="AF792" s="17">
        <v>0.21536647120664301</v>
      </c>
      <c r="AG792" s="17">
        <v>0.17542156283701599</v>
      </c>
      <c r="AH792" s="17">
        <v>0.157232136500845</v>
      </c>
      <c r="AI792" s="17"/>
      <c r="AJ792" s="17">
        <v>0.24001486124612301</v>
      </c>
      <c r="AK792" s="17">
        <v>0.140317018586296</v>
      </c>
      <c r="AL792" s="17">
        <v>0.17787724713397199</v>
      </c>
      <c r="AM792" s="17">
        <v>0.11894399060484399</v>
      </c>
      <c r="AN792" s="17">
        <v>0.24884804829394799</v>
      </c>
    </row>
    <row r="793" spans="2:40" x14ac:dyDescent="0.25">
      <c r="B793" t="s">
        <v>299</v>
      </c>
      <c r="C793" s="17">
        <v>0.14056331625763899</v>
      </c>
      <c r="D793" s="17">
        <v>0.150273775780466</v>
      </c>
      <c r="E793" s="17">
        <v>0.132611843886667</v>
      </c>
      <c r="F793" s="17"/>
      <c r="G793" s="17">
        <v>0.2483322648437</v>
      </c>
      <c r="H793" s="17">
        <v>0.202432889458557</v>
      </c>
      <c r="I793" s="17">
        <v>0.150940682211571</v>
      </c>
      <c r="J793" s="17">
        <v>0.12870891124136899</v>
      </c>
      <c r="K793" s="17">
        <v>6.7288546722691606E-2</v>
      </c>
      <c r="L793" s="17">
        <v>9.4658646819868006E-2</v>
      </c>
      <c r="M793" s="17"/>
      <c r="N793" s="17">
        <v>0.11879257202920999</v>
      </c>
      <c r="O793" s="17">
        <v>0.14641329377123499</v>
      </c>
      <c r="P793" s="17">
        <v>0.20896750261172101</v>
      </c>
      <c r="Q793" s="17">
        <v>0.107215557288813</v>
      </c>
      <c r="R793" s="17"/>
      <c r="S793" s="17">
        <v>0.14265296394320701</v>
      </c>
      <c r="T793" s="17">
        <v>0.19151445094564501</v>
      </c>
      <c r="U793" s="17">
        <v>9.1254535336425802E-2</v>
      </c>
      <c r="V793" s="17">
        <v>0.10675014698045</v>
      </c>
      <c r="W793" s="17">
        <v>0.190621879327737</v>
      </c>
      <c r="X793" s="17">
        <v>0.15668261300474901</v>
      </c>
      <c r="Y793" s="17">
        <v>0.16219724105837899</v>
      </c>
      <c r="Z793" s="17">
        <v>0.125181920480433</v>
      </c>
      <c r="AA793" s="17">
        <v>0.15719978160807099</v>
      </c>
      <c r="AB793" s="17">
        <v>0.114005449231227</v>
      </c>
      <c r="AC793" s="17">
        <v>8.1545210432160203E-2</v>
      </c>
      <c r="AD793" s="17">
        <v>6.3614880574581797E-2</v>
      </c>
      <c r="AE793" s="17"/>
      <c r="AF793" s="17">
        <v>0.118096929483786</v>
      </c>
      <c r="AG793" s="17">
        <v>0.15503621101738599</v>
      </c>
      <c r="AH793" s="17">
        <v>9.3269090565012397E-2</v>
      </c>
      <c r="AI793" s="17"/>
      <c r="AJ793" s="17">
        <v>0.15712820271789299</v>
      </c>
      <c r="AK793" s="17">
        <v>0.134976578650948</v>
      </c>
      <c r="AL793" s="17">
        <v>0.15622439777120001</v>
      </c>
      <c r="AM793" s="17">
        <v>9.3327127328737505E-2</v>
      </c>
      <c r="AN793" s="17">
        <v>0.159787109170102</v>
      </c>
    </row>
    <row r="794" spans="2:40" x14ac:dyDescent="0.25">
      <c r="B794" t="s">
        <v>300</v>
      </c>
      <c r="C794" s="17">
        <v>0.14551112052964599</v>
      </c>
      <c r="D794" s="17">
        <v>0.15811565551131401</v>
      </c>
      <c r="E794" s="17">
        <v>0.13504813048875799</v>
      </c>
      <c r="F794" s="17"/>
      <c r="G794" s="17">
        <v>8.5548781023786505E-2</v>
      </c>
      <c r="H794" s="17">
        <v>0.182106739269352</v>
      </c>
      <c r="I794" s="17">
        <v>0.123519822903571</v>
      </c>
      <c r="J794" s="17">
        <v>0.17444774284585299</v>
      </c>
      <c r="K794" s="17">
        <v>9.9156957120983005E-2</v>
      </c>
      <c r="L794" s="17">
        <v>0.18141332233874199</v>
      </c>
      <c r="M794" s="17"/>
      <c r="N794" s="17">
        <v>0.183919519264164</v>
      </c>
      <c r="O794" s="17">
        <v>0.14809795899005801</v>
      </c>
      <c r="P794" s="17">
        <v>0.117085982614113</v>
      </c>
      <c r="Q794" s="17">
        <v>0.12386045913370899</v>
      </c>
      <c r="R794" s="17"/>
      <c r="S794" s="17">
        <v>0.14769280011317101</v>
      </c>
      <c r="T794" s="17">
        <v>4.5564897789968299E-2</v>
      </c>
      <c r="U794" s="17">
        <v>0.151115458771962</v>
      </c>
      <c r="V794" s="17">
        <v>0.20418553832034</v>
      </c>
      <c r="W794" s="17">
        <v>8.0467119366760001E-2</v>
      </c>
      <c r="X794" s="17">
        <v>6.4128234641692899E-2</v>
      </c>
      <c r="Y794" s="17">
        <v>0.21017131030779199</v>
      </c>
      <c r="Z794" s="17">
        <v>9.8754512215184304E-2</v>
      </c>
      <c r="AA794" s="17">
        <v>0.189738255199802</v>
      </c>
      <c r="AB794" s="17">
        <v>0.20003356403862099</v>
      </c>
      <c r="AC794" s="17">
        <v>0.24924774387845899</v>
      </c>
      <c r="AD794" s="17">
        <v>0.13562188534404301</v>
      </c>
      <c r="AE794" s="17"/>
      <c r="AF794" s="17">
        <v>0.150705073661241</v>
      </c>
      <c r="AG794" s="17">
        <v>0.14043657393074799</v>
      </c>
      <c r="AH794" s="17">
        <v>0.15616484435025901</v>
      </c>
      <c r="AI794" s="17"/>
      <c r="AJ794" s="17">
        <v>0.10946268187699899</v>
      </c>
      <c r="AK794" s="17">
        <v>0.19118656036271001</v>
      </c>
      <c r="AL794" s="17">
        <v>0.154177039420032</v>
      </c>
      <c r="AM794" s="17">
        <v>0.16596804801457199</v>
      </c>
      <c r="AN794" s="17">
        <v>0.158733538779601</v>
      </c>
    </row>
    <row r="795" spans="2:40" x14ac:dyDescent="0.25">
      <c r="B795" t="s">
        <v>301</v>
      </c>
      <c r="C795" s="17">
        <v>0.10773239224274</v>
      </c>
      <c r="D795" s="17">
        <v>0.118702851979608</v>
      </c>
      <c r="E795" s="17">
        <v>9.8553306740757504E-2</v>
      </c>
      <c r="F795" s="17"/>
      <c r="G795" s="17">
        <v>0.15285679785964601</v>
      </c>
      <c r="H795" s="17">
        <v>0.11058168795168</v>
      </c>
      <c r="I795" s="17">
        <v>0.108653817785598</v>
      </c>
      <c r="J795" s="17">
        <v>0.12387798087431701</v>
      </c>
      <c r="K795" s="17">
        <v>7.67573580893159E-2</v>
      </c>
      <c r="L795" s="17">
        <v>9.0114859386619103E-2</v>
      </c>
      <c r="M795" s="17"/>
      <c r="N795" s="17">
        <v>0.105888809872542</v>
      </c>
      <c r="O795" s="17">
        <v>0.11477073975950999</v>
      </c>
      <c r="P795" s="17">
        <v>9.6928806520242897E-2</v>
      </c>
      <c r="Q795" s="17">
        <v>0.11164751543175</v>
      </c>
      <c r="R795" s="17"/>
      <c r="S795" s="17">
        <v>0.12958683880861699</v>
      </c>
      <c r="T795" s="17">
        <v>0.16029947915482901</v>
      </c>
      <c r="U795" s="17">
        <v>0.12715389931517701</v>
      </c>
      <c r="V795" s="17">
        <v>3.6856978724073598E-2</v>
      </c>
      <c r="W795" s="17">
        <v>0.122964271412792</v>
      </c>
      <c r="X795" s="17">
        <v>7.4438004469258995E-2</v>
      </c>
      <c r="Y795" s="17">
        <v>2.79171564288818E-2</v>
      </c>
      <c r="Z795" s="17">
        <v>0.17615892639671499</v>
      </c>
      <c r="AA795" s="17">
        <v>0.11779187550150801</v>
      </c>
      <c r="AB795" s="17">
        <v>8.9788349535281697E-2</v>
      </c>
      <c r="AC795" s="17">
        <v>0.149179036339157</v>
      </c>
      <c r="AD795" s="17">
        <v>8.8827855348243695E-2</v>
      </c>
      <c r="AE795" s="17"/>
      <c r="AF795" s="17">
        <v>6.1129578718235301E-2</v>
      </c>
      <c r="AG795" s="17">
        <v>0.13703042427991399</v>
      </c>
      <c r="AH795" s="17">
        <v>0.120322758860738</v>
      </c>
      <c r="AI795" s="17"/>
      <c r="AJ795" s="17">
        <v>7.7897574787343299E-2</v>
      </c>
      <c r="AK795" s="17">
        <v>9.5267855089214107E-2</v>
      </c>
      <c r="AL795" s="17">
        <v>0.14913187182562401</v>
      </c>
      <c r="AM795" s="17">
        <v>0.16732877973792401</v>
      </c>
      <c r="AN795" s="17">
        <v>0.116640893211318</v>
      </c>
    </row>
    <row r="796" spans="2:40" x14ac:dyDescent="0.25">
      <c r="B796" t="s">
        <v>302</v>
      </c>
      <c r="C796" s="17">
        <v>5.54954888977034E-2</v>
      </c>
      <c r="D796" s="17">
        <v>3.97924381204856E-2</v>
      </c>
      <c r="E796" s="17">
        <v>6.5603582290400503E-2</v>
      </c>
      <c r="F796" s="17"/>
      <c r="G796" s="17">
        <v>4.4523551166621197E-2</v>
      </c>
      <c r="H796" s="17">
        <v>5.0890477829916202E-2</v>
      </c>
      <c r="I796" s="17">
        <v>7.9383384874414306E-2</v>
      </c>
      <c r="J796" s="17">
        <v>7.9418012392992302E-2</v>
      </c>
      <c r="K796" s="17">
        <v>4.6609911979875601E-2</v>
      </c>
      <c r="L796" s="17">
        <v>3.3936963136041803E-2</v>
      </c>
      <c r="M796" s="17"/>
      <c r="N796" s="17">
        <v>5.9070105290590001E-2</v>
      </c>
      <c r="O796" s="17">
        <v>5.13416481373105E-2</v>
      </c>
      <c r="P796" s="17">
        <v>5.8722164477468003E-2</v>
      </c>
      <c r="Q796" s="17">
        <v>5.4578508060530197E-2</v>
      </c>
      <c r="R796" s="17"/>
      <c r="S796" s="17">
        <v>7.3825107189749897E-2</v>
      </c>
      <c r="T796" s="17">
        <v>1.20041577449855E-2</v>
      </c>
      <c r="U796" s="17">
        <v>2.1511193630089302E-2</v>
      </c>
      <c r="V796" s="17">
        <v>7.0784623032694005E-2</v>
      </c>
      <c r="W796" s="17">
        <v>8.3910159676570298E-2</v>
      </c>
      <c r="X796" s="17">
        <v>4.0752585139034798E-2</v>
      </c>
      <c r="Y796" s="17">
        <v>5.54026868437585E-2</v>
      </c>
      <c r="Z796" s="17">
        <v>0.12655557773403001</v>
      </c>
      <c r="AA796" s="17">
        <v>5.3888956699372402E-2</v>
      </c>
      <c r="AB796" s="17">
        <v>5.7667229648638199E-2</v>
      </c>
      <c r="AC796" s="17">
        <v>7.2653538611712407E-2</v>
      </c>
      <c r="AD796" s="17">
        <v>6.9735253866747907E-2</v>
      </c>
      <c r="AE796" s="17"/>
      <c r="AF796" s="17">
        <v>6.6885159816748294E-2</v>
      </c>
      <c r="AG796" s="17">
        <v>5.43454449909367E-2</v>
      </c>
      <c r="AH796" s="17">
        <v>1.7446795175334599E-2</v>
      </c>
      <c r="AI796" s="17"/>
      <c r="AJ796" s="17">
        <v>4.0713144968429101E-2</v>
      </c>
      <c r="AK796" s="17">
        <v>7.7445533853522694E-2</v>
      </c>
      <c r="AL796" s="17">
        <v>0.10088257672246601</v>
      </c>
      <c r="AM796" s="17">
        <v>6.0782441589531298E-2</v>
      </c>
      <c r="AN796" s="17">
        <v>0</v>
      </c>
    </row>
    <row r="797" spans="2:40" x14ac:dyDescent="0.25">
      <c r="B797" t="s">
        <v>303</v>
      </c>
      <c r="C797" s="17">
        <v>8.7468597846926996E-2</v>
      </c>
      <c r="D797" s="17">
        <v>9.2483695870180599E-2</v>
      </c>
      <c r="E797" s="17">
        <v>8.3418989704792598E-2</v>
      </c>
      <c r="F797" s="17"/>
      <c r="G797" s="17">
        <v>4.6900992513308898E-2</v>
      </c>
      <c r="H797" s="17">
        <v>5.2206103591929301E-2</v>
      </c>
      <c r="I797" s="17">
        <v>0.135047894220272</v>
      </c>
      <c r="J797" s="17">
        <v>6.8749059604502005E-2</v>
      </c>
      <c r="K797" s="17">
        <v>0.147766559060447</v>
      </c>
      <c r="L797" s="17">
        <v>6.6737028152306893E-2</v>
      </c>
      <c r="M797" s="17"/>
      <c r="N797" s="17">
        <v>7.4616358413027106E-2</v>
      </c>
      <c r="O797" s="17">
        <v>6.0373328416217197E-2</v>
      </c>
      <c r="P797" s="17">
        <v>7.2879861948249899E-2</v>
      </c>
      <c r="Q797" s="17">
        <v>0.13749302727466001</v>
      </c>
      <c r="R797" s="17"/>
      <c r="S797" s="17">
        <v>6.03355198742258E-2</v>
      </c>
      <c r="T797" s="17">
        <v>6.0292093469122197E-2</v>
      </c>
      <c r="U797" s="17">
        <v>8.1656503358629506E-2</v>
      </c>
      <c r="V797" s="17">
        <v>9.48269141361162E-2</v>
      </c>
      <c r="W797" s="17">
        <v>9.9410619903809505E-2</v>
      </c>
      <c r="X797" s="17">
        <v>6.0890216967500702E-2</v>
      </c>
      <c r="Y797" s="17">
        <v>0.15730903648726499</v>
      </c>
      <c r="Z797" s="17">
        <v>4.1836796250436098E-2</v>
      </c>
      <c r="AA797" s="17">
        <v>9.4827136397144907E-2</v>
      </c>
      <c r="AB797" s="17">
        <v>9.4832506549766202E-2</v>
      </c>
      <c r="AC797" s="17">
        <v>0.12057875205229</v>
      </c>
      <c r="AD797" s="17">
        <v>0.14599428161524799</v>
      </c>
      <c r="AE797" s="17"/>
      <c r="AF797" s="17">
        <v>9.7867667210274206E-2</v>
      </c>
      <c r="AG797" s="17">
        <v>7.43610978523951E-2</v>
      </c>
      <c r="AH797" s="17">
        <v>0.16319088287295699</v>
      </c>
      <c r="AI797" s="17"/>
      <c r="AJ797" s="17">
        <v>8.0361174558951504E-2</v>
      </c>
      <c r="AK797" s="17">
        <v>0.114374989332003</v>
      </c>
      <c r="AL797" s="17">
        <v>2.8329428434117399E-2</v>
      </c>
      <c r="AM797" s="17">
        <v>4.8985782115212803E-2</v>
      </c>
      <c r="AN797" s="17">
        <v>0.12116269016913001</v>
      </c>
    </row>
    <row r="798" spans="2:40" x14ac:dyDescent="0.25">
      <c r="B798" t="s">
        <v>64</v>
      </c>
      <c r="C798" s="17">
        <v>0.12806034650556</v>
      </c>
      <c r="D798" s="17">
        <v>0.13025492597454999</v>
      </c>
      <c r="E798" s="17">
        <v>0.12663258461656701</v>
      </c>
      <c r="F798" s="17"/>
      <c r="G798" s="17">
        <v>6.7286660529898304E-2</v>
      </c>
      <c r="H798" s="17">
        <v>6.80277731180082E-2</v>
      </c>
      <c r="I798" s="17">
        <v>9.9046729371583403E-2</v>
      </c>
      <c r="J798" s="17">
        <v>0.15969775173089101</v>
      </c>
      <c r="K798" s="17">
        <v>0.220707565727354</v>
      </c>
      <c r="L798" s="17">
        <v>0.137859501096398</v>
      </c>
      <c r="M798" s="17"/>
      <c r="N798" s="17">
        <v>0.13984505724523799</v>
      </c>
      <c r="O798" s="17">
        <v>0.12937038770342901</v>
      </c>
      <c r="P798" s="17">
        <v>0.104628576984137</v>
      </c>
      <c r="Q798" s="17">
        <v>0.13433169067370501</v>
      </c>
      <c r="R798" s="17"/>
      <c r="S798" s="17">
        <v>9.6029286596417698E-2</v>
      </c>
      <c r="T798" s="17">
        <v>0.15341111709459701</v>
      </c>
      <c r="U798" s="17">
        <v>0.16577122842953701</v>
      </c>
      <c r="V798" s="17">
        <v>5.9064816360995698E-2</v>
      </c>
      <c r="W798" s="17">
        <v>4.6190662171306199E-2</v>
      </c>
      <c r="X798" s="17">
        <v>0.17371695582906099</v>
      </c>
      <c r="Y798" s="17">
        <v>6.9375418228345698E-2</v>
      </c>
      <c r="Z798" s="17">
        <v>0.16263571868040799</v>
      </c>
      <c r="AA798" s="17">
        <v>0.100945830420691</v>
      </c>
      <c r="AB798" s="17">
        <v>0.28008657928882902</v>
      </c>
      <c r="AC798" s="17">
        <v>3.7063215772869001E-2</v>
      </c>
      <c r="AD798" s="17">
        <v>0.22544195824398999</v>
      </c>
      <c r="AE798" s="17"/>
      <c r="AF798" s="17">
        <v>0.124270692758967</v>
      </c>
      <c r="AG798" s="17">
        <v>0.12174678394133</v>
      </c>
      <c r="AH798" s="17">
        <v>0.20836302034136001</v>
      </c>
      <c r="AI798" s="17"/>
      <c r="AJ798" s="17">
        <v>9.6786315582758894E-2</v>
      </c>
      <c r="AK798" s="17">
        <v>9.6732746712996601E-2</v>
      </c>
      <c r="AL798" s="17">
        <v>0.16160161237942799</v>
      </c>
      <c r="AM798" s="17">
        <v>0.21942571604379499</v>
      </c>
      <c r="AN798" s="17">
        <v>0.13541540966764201</v>
      </c>
    </row>
    <row r="799" spans="2:40" x14ac:dyDescent="0.25">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c r="AA799" s="17"/>
      <c r="AB799" s="17"/>
      <c r="AC799" s="17"/>
      <c r="AD799" s="17"/>
      <c r="AE799" s="17"/>
      <c r="AF799" s="17"/>
      <c r="AG799" s="17"/>
      <c r="AH799" s="17"/>
      <c r="AI799" s="17"/>
      <c r="AJ799" s="17"/>
      <c r="AK799" s="17"/>
      <c r="AL799" s="17"/>
      <c r="AM799" s="17"/>
      <c r="AN799" s="17"/>
    </row>
    <row r="800" spans="2:40" x14ac:dyDescent="0.25">
      <c r="B800" s="6" t="s">
        <v>343</v>
      </c>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c r="AA800" s="17"/>
      <c r="AB800" s="17"/>
      <c r="AC800" s="17"/>
      <c r="AD800" s="17"/>
      <c r="AE800" s="17"/>
      <c r="AF800" s="17"/>
      <c r="AG800" s="17"/>
      <c r="AH800" s="17"/>
      <c r="AI800" s="17"/>
      <c r="AJ800" s="17"/>
      <c r="AK800" s="17"/>
      <c r="AL800" s="17"/>
      <c r="AM800" s="17"/>
      <c r="AN800" s="17"/>
    </row>
    <row r="801" spans="2:40" x14ac:dyDescent="0.25">
      <c r="B801" s="24" t="s">
        <v>340</v>
      </c>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c r="AA801" s="17"/>
      <c r="AB801" s="17"/>
      <c r="AC801" s="17"/>
      <c r="AD801" s="17"/>
      <c r="AE801" s="17"/>
      <c r="AF801" s="17"/>
      <c r="AG801" s="17"/>
      <c r="AH801" s="17"/>
      <c r="AI801" s="17"/>
      <c r="AJ801" s="17"/>
      <c r="AK801" s="17"/>
      <c r="AL801" s="17"/>
      <c r="AM801" s="17"/>
      <c r="AN801" s="17"/>
    </row>
    <row r="802" spans="2:40" x14ac:dyDescent="0.25">
      <c r="B802" t="s">
        <v>296</v>
      </c>
      <c r="C802" s="17">
        <v>2.7917083089023801E-2</v>
      </c>
      <c r="D802" s="17">
        <v>3.4398328214936699E-2</v>
      </c>
      <c r="E802" s="17">
        <v>2.1672198613955598E-2</v>
      </c>
      <c r="F802" s="17"/>
      <c r="G802" s="17">
        <v>1.8028081229416001E-2</v>
      </c>
      <c r="H802" s="17">
        <v>2.4967758095712798E-2</v>
      </c>
      <c r="I802" s="17">
        <v>0</v>
      </c>
      <c r="J802" s="17">
        <v>4.9696052678612102E-2</v>
      </c>
      <c r="K802" s="17">
        <v>3.2054104449088502E-2</v>
      </c>
      <c r="L802" s="17">
        <v>4.4220431861608303E-2</v>
      </c>
      <c r="M802" s="17"/>
      <c r="N802" s="17">
        <v>2.39968953417521E-2</v>
      </c>
      <c r="O802" s="17">
        <v>4.6558367530306399E-2</v>
      </c>
      <c r="P802" s="17">
        <v>2.4146890442916701E-2</v>
      </c>
      <c r="Q802" s="17">
        <v>1.8747319262787599E-2</v>
      </c>
      <c r="R802" s="17"/>
      <c r="S802" s="17">
        <v>7.9983242660092102E-2</v>
      </c>
      <c r="T802" s="17">
        <v>4.8290837558793299E-2</v>
      </c>
      <c r="U802" s="17">
        <v>2.9488721764979201E-2</v>
      </c>
      <c r="V802" s="17">
        <v>2.11962079740904E-2</v>
      </c>
      <c r="W802" s="17">
        <v>0</v>
      </c>
      <c r="X802" s="17">
        <v>3.4375197041954901E-2</v>
      </c>
      <c r="Y802" s="17">
        <v>0</v>
      </c>
      <c r="Z802" s="17">
        <v>0</v>
      </c>
      <c r="AA802" s="17">
        <v>0</v>
      </c>
      <c r="AB802" s="17">
        <v>2.57078012618378E-2</v>
      </c>
      <c r="AC802" s="17">
        <v>0</v>
      </c>
      <c r="AD802" s="17">
        <v>0</v>
      </c>
      <c r="AE802" s="17"/>
      <c r="AF802" s="17">
        <v>4.5943176614128098E-2</v>
      </c>
      <c r="AG802" s="17">
        <v>1.4127137749643101E-2</v>
      </c>
      <c r="AH802" s="17">
        <v>2.15177448419352E-2</v>
      </c>
      <c r="AI802" s="17"/>
      <c r="AJ802" s="17">
        <v>2.4682974396871098E-2</v>
      </c>
      <c r="AK802" s="17">
        <v>3.2004293509156199E-2</v>
      </c>
      <c r="AL802" s="17">
        <v>0</v>
      </c>
      <c r="AM802" s="17">
        <v>0.15427635640451201</v>
      </c>
      <c r="AN802" s="17">
        <v>2.6507465044739099E-2</v>
      </c>
    </row>
    <row r="803" spans="2:40" x14ac:dyDescent="0.25">
      <c r="B803" t="s">
        <v>297</v>
      </c>
      <c r="C803" s="17">
        <v>0.10215240698928101</v>
      </c>
      <c r="D803" s="17">
        <v>9.8740036128576694E-2</v>
      </c>
      <c r="E803" s="17">
        <v>0.106052367988151</v>
      </c>
      <c r="F803" s="17"/>
      <c r="G803" s="17">
        <v>7.1565291558792196E-2</v>
      </c>
      <c r="H803" s="17">
        <v>0.117925186295183</v>
      </c>
      <c r="I803" s="17">
        <v>2.35945875819237E-2</v>
      </c>
      <c r="J803" s="17">
        <v>5.3141167375494E-2</v>
      </c>
      <c r="K803" s="17">
        <v>0.12802644904495</v>
      </c>
      <c r="L803" s="17">
        <v>0.20504509736491</v>
      </c>
      <c r="M803" s="17"/>
      <c r="N803" s="17">
        <v>0.11581748115575601</v>
      </c>
      <c r="O803" s="17">
        <v>0.13438297755054099</v>
      </c>
      <c r="P803" s="17">
        <v>4.30733231980822E-2</v>
      </c>
      <c r="Q803" s="17">
        <v>0.105178734170028</v>
      </c>
      <c r="R803" s="17"/>
      <c r="S803" s="17">
        <v>4.3000115569736097E-2</v>
      </c>
      <c r="T803" s="17">
        <v>8.5349893125882606E-2</v>
      </c>
      <c r="U803" s="17">
        <v>7.5410633230420202E-2</v>
      </c>
      <c r="V803" s="17">
        <v>0.114808893494891</v>
      </c>
      <c r="W803" s="17">
        <v>0.126927298079652</v>
      </c>
      <c r="X803" s="17">
        <v>0.131510381315183</v>
      </c>
      <c r="Y803" s="17">
        <v>0.13972589464798199</v>
      </c>
      <c r="Z803" s="17">
        <v>0.107523772366237</v>
      </c>
      <c r="AA803" s="17">
        <v>8.0154684651012706E-2</v>
      </c>
      <c r="AB803" s="17">
        <v>0.101333538094025</v>
      </c>
      <c r="AC803" s="17">
        <v>0.16548891414660299</v>
      </c>
      <c r="AD803" s="17">
        <v>0.21272714536020701</v>
      </c>
      <c r="AE803" s="17"/>
      <c r="AF803" s="17">
        <v>0.10910406940025399</v>
      </c>
      <c r="AG803" s="17">
        <v>0.10327651539923501</v>
      </c>
      <c r="AH803" s="17">
        <v>6.5616922507740302E-2</v>
      </c>
      <c r="AI803" s="17"/>
      <c r="AJ803" s="17">
        <v>0.15123081297798899</v>
      </c>
      <c r="AK803" s="17">
        <v>8.9282757250071607E-2</v>
      </c>
      <c r="AL803" s="17">
        <v>4.4549230702505403E-2</v>
      </c>
      <c r="AM803" s="17">
        <v>0</v>
      </c>
      <c r="AN803" s="17">
        <v>5.1776926358164402E-2</v>
      </c>
    </row>
    <row r="804" spans="2:40" x14ac:dyDescent="0.25">
      <c r="B804" t="s">
        <v>298</v>
      </c>
      <c r="C804" s="17">
        <v>0.175505393709004</v>
      </c>
      <c r="D804" s="17">
        <v>0.17962424290128501</v>
      </c>
      <c r="E804" s="17">
        <v>0.172363079367989</v>
      </c>
      <c r="F804" s="17"/>
      <c r="G804" s="17">
        <v>0.265772424343305</v>
      </c>
      <c r="H804" s="17">
        <v>0.19028722980100199</v>
      </c>
      <c r="I804" s="17">
        <v>0.17774804534844599</v>
      </c>
      <c r="J804" s="17">
        <v>0.15496139106183801</v>
      </c>
      <c r="K804" s="17">
        <v>0.14478246846620901</v>
      </c>
      <c r="L804" s="17">
        <v>0.13362552123768601</v>
      </c>
      <c r="M804" s="17"/>
      <c r="N804" s="17">
        <v>0.172116482826634</v>
      </c>
      <c r="O804" s="17">
        <v>0.2209343620034</v>
      </c>
      <c r="P804" s="17">
        <v>0.213568970011279</v>
      </c>
      <c r="Q804" s="17">
        <v>0.105962647907258</v>
      </c>
      <c r="R804" s="17"/>
      <c r="S804" s="17">
        <v>0.228667554755417</v>
      </c>
      <c r="T804" s="17">
        <v>0.20606513175534799</v>
      </c>
      <c r="U804" s="17">
        <v>0.26265748240564402</v>
      </c>
      <c r="V804" s="17">
        <v>0.19905189852684599</v>
      </c>
      <c r="W804" s="17">
        <v>0.15084866205602701</v>
      </c>
      <c r="X804" s="17">
        <v>0.15202546189730601</v>
      </c>
      <c r="Y804" s="17">
        <v>0.17206488987149501</v>
      </c>
      <c r="Z804" s="17">
        <v>0.31518430407426301</v>
      </c>
      <c r="AA804" s="17">
        <v>0.12712334081218901</v>
      </c>
      <c r="AB804" s="17">
        <v>6.4752622411723804E-2</v>
      </c>
      <c r="AC804" s="17">
        <v>0.202548068160638</v>
      </c>
      <c r="AD804" s="17">
        <v>0</v>
      </c>
      <c r="AE804" s="17"/>
      <c r="AF804" s="17">
        <v>0.18426088038392899</v>
      </c>
      <c r="AG804" s="17">
        <v>0.16578713684347099</v>
      </c>
      <c r="AH804" s="17">
        <v>0.19421729155335099</v>
      </c>
      <c r="AI804" s="17"/>
      <c r="AJ804" s="17">
        <v>0.18861108321905801</v>
      </c>
      <c r="AK804" s="17">
        <v>0.210487215107966</v>
      </c>
      <c r="AL804" s="17">
        <v>0.12696773560170799</v>
      </c>
      <c r="AM804" s="17">
        <v>0</v>
      </c>
      <c r="AN804" s="17">
        <v>0.15603059225267299</v>
      </c>
    </row>
    <row r="805" spans="2:40" x14ac:dyDescent="0.25">
      <c r="B805" t="s">
        <v>299</v>
      </c>
      <c r="C805" s="17">
        <v>0.145145039841556</v>
      </c>
      <c r="D805" s="17">
        <v>0.133677235749741</v>
      </c>
      <c r="E805" s="17">
        <v>0.15721358704717001</v>
      </c>
      <c r="F805" s="17"/>
      <c r="G805" s="17">
        <v>0.22148735134793901</v>
      </c>
      <c r="H805" s="17">
        <v>0.123879467332005</v>
      </c>
      <c r="I805" s="17">
        <v>0.12979888785125601</v>
      </c>
      <c r="J805" s="17">
        <v>0.16147668087650999</v>
      </c>
      <c r="K805" s="17">
        <v>0.151313934731581</v>
      </c>
      <c r="L805" s="17">
        <v>0.108714333281912</v>
      </c>
      <c r="M805" s="17"/>
      <c r="N805" s="17">
        <v>0.124540633779281</v>
      </c>
      <c r="O805" s="17">
        <v>0.11046649576556999</v>
      </c>
      <c r="P805" s="17">
        <v>0.22007565981917401</v>
      </c>
      <c r="Q805" s="17">
        <v>0.124947330279932</v>
      </c>
      <c r="R805" s="17"/>
      <c r="S805" s="17">
        <v>0.124986158388617</v>
      </c>
      <c r="T805" s="17">
        <v>0.115348973338013</v>
      </c>
      <c r="U805" s="17">
        <v>0.13955205264502299</v>
      </c>
      <c r="V805" s="17">
        <v>0.138156116287171</v>
      </c>
      <c r="W805" s="17">
        <v>0.16098740963655001</v>
      </c>
      <c r="X805" s="17">
        <v>0.213097416848188</v>
      </c>
      <c r="Y805" s="17">
        <v>0.16276302131083301</v>
      </c>
      <c r="Z805" s="17">
        <v>0</v>
      </c>
      <c r="AA805" s="17">
        <v>0.24442361555004799</v>
      </c>
      <c r="AB805" s="17">
        <v>0.14110804115218201</v>
      </c>
      <c r="AC805" s="17">
        <v>0</v>
      </c>
      <c r="AD805" s="17">
        <v>0.22103812686626301</v>
      </c>
      <c r="AE805" s="17"/>
      <c r="AF805" s="17">
        <v>0.14592173911906001</v>
      </c>
      <c r="AG805" s="17">
        <v>0.15300393802054299</v>
      </c>
      <c r="AH805" s="17">
        <v>8.4325299326562603E-2</v>
      </c>
      <c r="AI805" s="17"/>
      <c r="AJ805" s="17">
        <v>0.150185563597653</v>
      </c>
      <c r="AK805" s="17">
        <v>0.123856552424504</v>
      </c>
      <c r="AL805" s="17">
        <v>0.16435415040520501</v>
      </c>
      <c r="AM805" s="17">
        <v>0</v>
      </c>
      <c r="AN805" s="17">
        <v>0.133273868616895</v>
      </c>
    </row>
    <row r="806" spans="2:40" x14ac:dyDescent="0.25">
      <c r="B806" t="s">
        <v>300</v>
      </c>
      <c r="C806" s="17">
        <v>0.160435921664038</v>
      </c>
      <c r="D806" s="17">
        <v>0.16734023911681301</v>
      </c>
      <c r="E806" s="17">
        <v>0.15446794809615599</v>
      </c>
      <c r="F806" s="17"/>
      <c r="G806" s="17">
        <v>0.15929241912529399</v>
      </c>
      <c r="H806" s="17">
        <v>0.16597218305567901</v>
      </c>
      <c r="I806" s="17">
        <v>0.20167414446770299</v>
      </c>
      <c r="J806" s="17">
        <v>0.145691411483442</v>
      </c>
      <c r="K806" s="17">
        <v>0.108398608798216</v>
      </c>
      <c r="L806" s="17">
        <v>0.16382870031941699</v>
      </c>
      <c r="M806" s="17"/>
      <c r="N806" s="17">
        <v>0.18474507218941399</v>
      </c>
      <c r="O806" s="17">
        <v>0.119344520693052</v>
      </c>
      <c r="P806" s="17">
        <v>0.189447952702058</v>
      </c>
      <c r="Q806" s="17">
        <v>0.14241892272499199</v>
      </c>
      <c r="R806" s="17"/>
      <c r="S806" s="17">
        <v>0.17724279799893</v>
      </c>
      <c r="T806" s="17">
        <v>0.207150931446621</v>
      </c>
      <c r="U806" s="17">
        <v>0.16578727672771701</v>
      </c>
      <c r="V806" s="17">
        <v>0.12807604595592301</v>
      </c>
      <c r="W806" s="17">
        <v>0.167116973256701</v>
      </c>
      <c r="X806" s="17">
        <v>0.15371358335605101</v>
      </c>
      <c r="Y806" s="17">
        <v>0.25503582069022801</v>
      </c>
      <c r="Z806" s="17">
        <v>0</v>
      </c>
      <c r="AA806" s="17">
        <v>9.3906057283405703E-2</v>
      </c>
      <c r="AB806" s="17">
        <v>0.17807518974668701</v>
      </c>
      <c r="AC806" s="17">
        <v>0.106085466534908</v>
      </c>
      <c r="AD806" s="17">
        <v>9.2611545655181496E-2</v>
      </c>
      <c r="AE806" s="17"/>
      <c r="AF806" s="17">
        <v>0.18303157710667101</v>
      </c>
      <c r="AG806" s="17">
        <v>0.172252011868684</v>
      </c>
      <c r="AH806" s="17">
        <v>6.4558487157602498E-2</v>
      </c>
      <c r="AI806" s="17"/>
      <c r="AJ806" s="17">
        <v>0.165075817554514</v>
      </c>
      <c r="AK806" s="17">
        <v>0.190196020663983</v>
      </c>
      <c r="AL806" s="17">
        <v>0.15286598425542799</v>
      </c>
      <c r="AM806" s="17">
        <v>0.418142412365271</v>
      </c>
      <c r="AN806" s="17">
        <v>5.8895258462813398E-2</v>
      </c>
    </row>
    <row r="807" spans="2:40" x14ac:dyDescent="0.25">
      <c r="B807" t="s">
        <v>301</v>
      </c>
      <c r="C807" s="17">
        <v>0.12692011779193799</v>
      </c>
      <c r="D807" s="17">
        <v>0.14421203838223301</v>
      </c>
      <c r="E807" s="17">
        <v>0.110533460041684</v>
      </c>
      <c r="F807" s="17"/>
      <c r="G807" s="17">
        <v>7.52057735098801E-2</v>
      </c>
      <c r="H807" s="17">
        <v>0.20222165565047301</v>
      </c>
      <c r="I807" s="17">
        <v>0.141990134565702</v>
      </c>
      <c r="J807" s="17">
        <v>5.9193718190738702E-2</v>
      </c>
      <c r="K807" s="17">
        <v>0.13099067256896901</v>
      </c>
      <c r="L807" s="17">
        <v>0.13033085232136299</v>
      </c>
      <c r="M807" s="17"/>
      <c r="N807" s="17">
        <v>0.16388433546629599</v>
      </c>
      <c r="O807" s="17">
        <v>0.108431133451378</v>
      </c>
      <c r="P807" s="17">
        <v>0.10745161618745</v>
      </c>
      <c r="Q807" s="17">
        <v>0.12550851222986001</v>
      </c>
      <c r="R807" s="17"/>
      <c r="S807" s="17">
        <v>0.132077794063682</v>
      </c>
      <c r="T807" s="17">
        <v>0.13407443266525201</v>
      </c>
      <c r="U807" s="17">
        <v>7.1653157356989697E-2</v>
      </c>
      <c r="V807" s="17">
        <v>0.157730185800455</v>
      </c>
      <c r="W807" s="17">
        <v>6.4634955177506198E-2</v>
      </c>
      <c r="X807" s="17">
        <v>3.4192497076668299E-2</v>
      </c>
      <c r="Y807" s="17">
        <v>0</v>
      </c>
      <c r="Z807" s="17">
        <v>0.125772666223334</v>
      </c>
      <c r="AA807" s="17">
        <v>0.25637656113115298</v>
      </c>
      <c r="AB807" s="17">
        <v>0.19526938648619499</v>
      </c>
      <c r="AC807" s="17">
        <v>0.217738881382184</v>
      </c>
      <c r="AD807" s="17">
        <v>0</v>
      </c>
      <c r="AE807" s="17"/>
      <c r="AF807" s="17">
        <v>9.8422461061014904E-2</v>
      </c>
      <c r="AG807" s="17">
        <v>0.14450982985790201</v>
      </c>
      <c r="AH807" s="17">
        <v>0.16189471298421701</v>
      </c>
      <c r="AI807" s="17"/>
      <c r="AJ807" s="17">
        <v>0.122624787762423</v>
      </c>
      <c r="AK807" s="17">
        <v>0.13209603714516199</v>
      </c>
      <c r="AL807" s="17">
        <v>0.15945727020276801</v>
      </c>
      <c r="AM807" s="17">
        <v>0</v>
      </c>
      <c r="AN807" s="17">
        <v>0.155748932612886</v>
      </c>
    </row>
    <row r="808" spans="2:40" x14ac:dyDescent="0.25">
      <c r="B808" t="s">
        <v>302</v>
      </c>
      <c r="C808" s="17">
        <v>4.4196542296123499E-2</v>
      </c>
      <c r="D808" s="17">
        <v>2.48628033647058E-2</v>
      </c>
      <c r="E808" s="17">
        <v>5.8255145562111199E-2</v>
      </c>
      <c r="F808" s="17"/>
      <c r="G808" s="17">
        <v>6.6392237616554606E-2</v>
      </c>
      <c r="H808" s="17">
        <v>1.21189560014718E-2</v>
      </c>
      <c r="I808" s="17">
        <v>7.5103387104548405E-2</v>
      </c>
      <c r="J808" s="17">
        <v>7.7115952597673898E-2</v>
      </c>
      <c r="K808" s="17">
        <v>3.3625398609759202E-2</v>
      </c>
      <c r="L808" s="17">
        <v>9.8331746805083407E-3</v>
      </c>
      <c r="M808" s="17"/>
      <c r="N808" s="17">
        <v>3.05164989011752E-2</v>
      </c>
      <c r="O808" s="17">
        <v>4.7343173854935902E-2</v>
      </c>
      <c r="P808" s="17">
        <v>9.7149156317802594E-3</v>
      </c>
      <c r="Q808" s="17">
        <v>8.9045819285344302E-2</v>
      </c>
      <c r="R808" s="17"/>
      <c r="S808" s="17">
        <v>3.0803944973954799E-2</v>
      </c>
      <c r="T808" s="17">
        <v>6.5839262676397003E-2</v>
      </c>
      <c r="U808" s="17">
        <v>5.8855077319051097E-2</v>
      </c>
      <c r="V808" s="17">
        <v>2.7180965856453201E-2</v>
      </c>
      <c r="W808" s="17">
        <v>0</v>
      </c>
      <c r="X808" s="17">
        <v>0</v>
      </c>
      <c r="Y808" s="17">
        <v>6.6264064108411E-2</v>
      </c>
      <c r="Z808" s="17">
        <v>0.21395818276644901</v>
      </c>
      <c r="AA808" s="17">
        <v>4.3569808286720399E-2</v>
      </c>
      <c r="AB808" s="17">
        <v>6.6383950942971295E-2</v>
      </c>
      <c r="AC808" s="17">
        <v>4.2115594107679302E-2</v>
      </c>
      <c r="AD808" s="17">
        <v>0</v>
      </c>
      <c r="AE808" s="17"/>
      <c r="AF808" s="17">
        <v>3.6329838344314497E-2</v>
      </c>
      <c r="AG808" s="17">
        <v>4.1200393291681701E-2</v>
      </c>
      <c r="AH808" s="17">
        <v>2.4959254847847501E-2</v>
      </c>
      <c r="AI808" s="17"/>
      <c r="AJ808" s="17">
        <v>2.0720823031087601E-2</v>
      </c>
      <c r="AK808" s="17">
        <v>5.5703186572759002E-2</v>
      </c>
      <c r="AL808" s="17">
        <v>8.9705420356216606E-2</v>
      </c>
      <c r="AM808" s="17">
        <v>0</v>
      </c>
      <c r="AN808" s="17">
        <v>4.7484732571730803E-2</v>
      </c>
    </row>
    <row r="809" spans="2:40" x14ac:dyDescent="0.25">
      <c r="B809" t="s">
        <v>303</v>
      </c>
      <c r="C809" s="17">
        <v>8.8287683901165301E-2</v>
      </c>
      <c r="D809" s="17">
        <v>9.0769802355915405E-2</v>
      </c>
      <c r="E809" s="17">
        <v>8.6302513629135699E-2</v>
      </c>
      <c r="F809" s="17"/>
      <c r="G809" s="17">
        <v>4.5394635392429397E-2</v>
      </c>
      <c r="H809" s="17">
        <v>0.114546009370552</v>
      </c>
      <c r="I809" s="17">
        <v>8.0883640048022801E-2</v>
      </c>
      <c r="J809" s="17">
        <v>9.5758494354389601E-2</v>
      </c>
      <c r="K809" s="17">
        <v>0.15351093046021899</v>
      </c>
      <c r="L809" s="17">
        <v>5.1109874565907799E-2</v>
      </c>
      <c r="M809" s="17"/>
      <c r="N809" s="17">
        <v>7.5237042892250694E-2</v>
      </c>
      <c r="O809" s="17">
        <v>6.7852200901997894E-2</v>
      </c>
      <c r="P809" s="17">
        <v>7.8210878088274899E-2</v>
      </c>
      <c r="Q809" s="17">
        <v>0.13360075214720299</v>
      </c>
      <c r="R809" s="17"/>
      <c r="S809" s="17">
        <v>0.123801763548192</v>
      </c>
      <c r="T809" s="17">
        <v>5.2461976786550998E-2</v>
      </c>
      <c r="U809" s="17">
        <v>6.8090663952392105E-2</v>
      </c>
      <c r="V809" s="17">
        <v>0.135124660868363</v>
      </c>
      <c r="W809" s="17">
        <v>0.12786001908429101</v>
      </c>
      <c r="X809" s="17">
        <v>0.143126960078024</v>
      </c>
      <c r="Y809" s="17">
        <v>6.4957527014019995E-2</v>
      </c>
      <c r="Z809" s="17">
        <v>0</v>
      </c>
      <c r="AA809" s="17">
        <v>2.2052980534110499E-2</v>
      </c>
      <c r="AB809" s="17">
        <v>3.8914543751428998E-2</v>
      </c>
      <c r="AC809" s="17">
        <v>0.154930648515716</v>
      </c>
      <c r="AD809" s="17">
        <v>0.13986278020283899</v>
      </c>
      <c r="AE809" s="17"/>
      <c r="AF809" s="17">
        <v>7.4746141464041696E-2</v>
      </c>
      <c r="AG809" s="17">
        <v>0.102275745091988</v>
      </c>
      <c r="AH809" s="17">
        <v>0.110574622600792</v>
      </c>
      <c r="AI809" s="17"/>
      <c r="AJ809" s="17">
        <v>7.2923553079128303E-2</v>
      </c>
      <c r="AK809" s="17">
        <v>8.4520358404905405E-2</v>
      </c>
      <c r="AL809" s="17">
        <v>8.8301994593581706E-2</v>
      </c>
      <c r="AM809" s="17">
        <v>0.16748831772401099</v>
      </c>
      <c r="AN809" s="17">
        <v>0.130507861446121</v>
      </c>
    </row>
    <row r="810" spans="2:40" x14ac:dyDescent="0.25">
      <c r="B810" t="s">
        <v>64</v>
      </c>
      <c r="C810" s="17">
        <v>0.129439810717871</v>
      </c>
      <c r="D810" s="17">
        <v>0.126375273785792</v>
      </c>
      <c r="E810" s="17">
        <v>0.133139699653648</v>
      </c>
      <c r="F810" s="17"/>
      <c r="G810" s="17">
        <v>7.6861785876390101E-2</v>
      </c>
      <c r="H810" s="17">
        <v>4.80815543979215E-2</v>
      </c>
      <c r="I810" s="17">
        <v>0.16920717303239799</v>
      </c>
      <c r="J810" s="17">
        <v>0.20296513138130201</v>
      </c>
      <c r="K810" s="17">
        <v>0.11729743287100799</v>
      </c>
      <c r="L810" s="17">
        <v>0.15329201436668799</v>
      </c>
      <c r="M810" s="17"/>
      <c r="N810" s="17">
        <v>0.109145557447442</v>
      </c>
      <c r="O810" s="17">
        <v>0.14468676824882001</v>
      </c>
      <c r="P810" s="17">
        <v>0.11430979391898501</v>
      </c>
      <c r="Q810" s="17">
        <v>0.154589961992595</v>
      </c>
      <c r="R810" s="17"/>
      <c r="S810" s="17">
        <v>5.9436628041378801E-2</v>
      </c>
      <c r="T810" s="17">
        <v>8.5418560647142594E-2</v>
      </c>
      <c r="U810" s="17">
        <v>0.128504934597784</v>
      </c>
      <c r="V810" s="17">
        <v>7.8675025235806703E-2</v>
      </c>
      <c r="W810" s="17">
        <v>0.201624682709272</v>
      </c>
      <c r="X810" s="17">
        <v>0.13795850238662399</v>
      </c>
      <c r="Y810" s="17">
        <v>0.139188782357032</v>
      </c>
      <c r="Z810" s="17">
        <v>0.23756107456971801</v>
      </c>
      <c r="AA810" s="17">
        <v>0.13239295175136101</v>
      </c>
      <c r="AB810" s="17">
        <v>0.18845492615294801</v>
      </c>
      <c r="AC810" s="17">
        <v>0.11109242715227099</v>
      </c>
      <c r="AD810" s="17">
        <v>0.33376040191550999</v>
      </c>
      <c r="AE810" s="17"/>
      <c r="AF810" s="17">
        <v>0.122240116506587</v>
      </c>
      <c r="AG810" s="17">
        <v>0.103567291876852</v>
      </c>
      <c r="AH810" s="17">
        <v>0.27233566417995198</v>
      </c>
      <c r="AI810" s="17"/>
      <c r="AJ810" s="17">
        <v>0.103944584381275</v>
      </c>
      <c r="AK810" s="17">
        <v>8.1853578921493197E-2</v>
      </c>
      <c r="AL810" s="17">
        <v>0.17379821388258801</v>
      </c>
      <c r="AM810" s="17">
        <v>0.260092913506206</v>
      </c>
      <c r="AN810" s="17">
        <v>0.239774362633977</v>
      </c>
    </row>
    <row r="811" spans="2:40" x14ac:dyDescent="0.25">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c r="AA811" s="17"/>
      <c r="AB811" s="17"/>
      <c r="AC811" s="17"/>
      <c r="AD811" s="17"/>
      <c r="AE811" s="17"/>
      <c r="AF811" s="17"/>
      <c r="AG811" s="17"/>
      <c r="AH811" s="17"/>
      <c r="AI811" s="17"/>
      <c r="AJ811" s="17"/>
      <c r="AK811" s="17"/>
      <c r="AL811" s="17"/>
      <c r="AM811" s="17"/>
      <c r="AN811" s="17"/>
    </row>
    <row r="812" spans="2:40" x14ac:dyDescent="0.25">
      <c r="B812" s="6" t="s">
        <v>344</v>
      </c>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c r="AA812" s="17"/>
      <c r="AB812" s="17"/>
      <c r="AC812" s="17"/>
      <c r="AD812" s="17"/>
      <c r="AE812" s="17"/>
      <c r="AF812" s="17"/>
      <c r="AG812" s="17"/>
      <c r="AH812" s="17"/>
      <c r="AI812" s="17"/>
      <c r="AJ812" s="17"/>
      <c r="AK812" s="17"/>
      <c r="AL812" s="17"/>
      <c r="AM812" s="17"/>
      <c r="AN812" s="17"/>
    </row>
    <row r="813" spans="2:40" x14ac:dyDescent="0.25">
      <c r="B813" s="24" t="s">
        <v>340</v>
      </c>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c r="AA813" s="17"/>
      <c r="AB813" s="17"/>
      <c r="AC813" s="17"/>
      <c r="AD813" s="17"/>
      <c r="AE813" s="17"/>
      <c r="AF813" s="17"/>
      <c r="AG813" s="17"/>
      <c r="AH813" s="17"/>
      <c r="AI813" s="17"/>
      <c r="AJ813" s="17"/>
      <c r="AK813" s="17"/>
      <c r="AL813" s="17"/>
      <c r="AM813" s="17"/>
      <c r="AN813" s="17"/>
    </row>
    <row r="814" spans="2:40" x14ac:dyDescent="0.25">
      <c r="B814" t="s">
        <v>296</v>
      </c>
      <c r="C814" s="17">
        <v>2.28514874596157E-2</v>
      </c>
      <c r="D814" s="17">
        <v>3.1076676401886501E-2</v>
      </c>
      <c r="E814" s="17">
        <v>1.5650760647140501E-2</v>
      </c>
      <c r="F814" s="17"/>
      <c r="G814" s="17">
        <v>2.41495746842743E-2</v>
      </c>
      <c r="H814" s="17">
        <v>0</v>
      </c>
      <c r="I814" s="17">
        <v>1.6262484331730401E-2</v>
      </c>
      <c r="J814" s="17">
        <v>2.7391602112239798E-2</v>
      </c>
      <c r="K814" s="17">
        <v>2.3441612376311899E-2</v>
      </c>
      <c r="L814" s="17">
        <v>3.4036177637393902E-2</v>
      </c>
      <c r="M814" s="17"/>
      <c r="N814" s="17">
        <v>4.85511916329062E-2</v>
      </c>
      <c r="O814" s="17">
        <v>2.1544357476443E-2</v>
      </c>
      <c r="P814" s="17">
        <v>0</v>
      </c>
      <c r="Q814" s="17">
        <v>1.0945695510932E-2</v>
      </c>
      <c r="R814" s="17"/>
      <c r="S814" s="17">
        <v>0</v>
      </c>
      <c r="T814" s="17">
        <v>4.4875194870770303E-2</v>
      </c>
      <c r="U814" s="17">
        <v>4.0802593647751302E-2</v>
      </c>
      <c r="V814" s="17">
        <v>1.82220474246352E-2</v>
      </c>
      <c r="W814" s="17">
        <v>3.4420422922846701E-2</v>
      </c>
      <c r="X814" s="17">
        <v>4.1608939242061799E-2</v>
      </c>
      <c r="Y814" s="17">
        <v>4.0068159033772102E-2</v>
      </c>
      <c r="Z814" s="17">
        <v>0</v>
      </c>
      <c r="AA814" s="17">
        <v>1.75076537026202E-2</v>
      </c>
      <c r="AB814" s="17">
        <v>0</v>
      </c>
      <c r="AC814" s="17">
        <v>0</v>
      </c>
      <c r="AD814" s="17">
        <v>0</v>
      </c>
      <c r="AE814" s="17"/>
      <c r="AF814" s="17">
        <v>3.2946159432894001E-2</v>
      </c>
      <c r="AG814" s="17">
        <v>1.71313916391235E-2</v>
      </c>
      <c r="AH814" s="17">
        <v>3.6682765628835899E-2</v>
      </c>
      <c r="AI814" s="17"/>
      <c r="AJ814" s="17">
        <v>4.4585176590590997E-2</v>
      </c>
      <c r="AK814" s="17">
        <v>1.519822507169E-2</v>
      </c>
      <c r="AL814" s="17">
        <v>0</v>
      </c>
      <c r="AM814" s="17">
        <v>0</v>
      </c>
      <c r="AN814" s="17">
        <v>0</v>
      </c>
    </row>
    <row r="815" spans="2:40" x14ac:dyDescent="0.25">
      <c r="B815" t="s">
        <v>297</v>
      </c>
      <c r="C815" s="17">
        <v>0.103894161757823</v>
      </c>
      <c r="D815" s="17">
        <v>8.4027432841250999E-2</v>
      </c>
      <c r="E815" s="17">
        <v>0.122486071419607</v>
      </c>
      <c r="F815" s="17"/>
      <c r="G815" s="17">
        <v>6.6118483979286699E-2</v>
      </c>
      <c r="H815" s="17">
        <v>6.5642970590123306E-2</v>
      </c>
      <c r="I815" s="17">
        <v>6.6086040425354806E-2</v>
      </c>
      <c r="J815" s="17">
        <v>9.5985439494292502E-2</v>
      </c>
      <c r="K815" s="17">
        <v>0.171126343628795</v>
      </c>
      <c r="L815" s="17">
        <v>0.124200367652102</v>
      </c>
      <c r="M815" s="17"/>
      <c r="N815" s="17">
        <v>0.104259698489491</v>
      </c>
      <c r="O815" s="17">
        <v>0.10746264536608501</v>
      </c>
      <c r="P815" s="17">
        <v>6.5874734151908004E-2</v>
      </c>
      <c r="Q815" s="17">
        <v>0.131258598312924</v>
      </c>
      <c r="R815" s="17"/>
      <c r="S815" s="17">
        <v>0.10251512168532401</v>
      </c>
      <c r="T815" s="17">
        <v>8.6999940542496407E-2</v>
      </c>
      <c r="U815" s="17">
        <v>0.143103742198817</v>
      </c>
      <c r="V815" s="17">
        <v>8.4939875600155507E-2</v>
      </c>
      <c r="W815" s="17">
        <v>0.156663126786759</v>
      </c>
      <c r="X815" s="17">
        <v>0.110147911295141</v>
      </c>
      <c r="Y815" s="17">
        <v>9.8463304260284296E-2</v>
      </c>
      <c r="Z815" s="17">
        <v>5.5119563241248302E-2</v>
      </c>
      <c r="AA815" s="17">
        <v>0.109061787945001</v>
      </c>
      <c r="AB815" s="17">
        <v>0.10073963103726701</v>
      </c>
      <c r="AC815" s="17">
        <v>9.5004719337844504E-2</v>
      </c>
      <c r="AD815" s="17">
        <v>7.7950027927946794E-2</v>
      </c>
      <c r="AE815" s="17"/>
      <c r="AF815" s="17">
        <v>0.13447541031610499</v>
      </c>
      <c r="AG815" s="17">
        <v>8.8969854118324102E-2</v>
      </c>
      <c r="AH815" s="17">
        <v>0.12944940876062999</v>
      </c>
      <c r="AI815" s="17"/>
      <c r="AJ815" s="17">
        <v>0.13501282392824501</v>
      </c>
      <c r="AK815" s="17">
        <v>9.6967766976283204E-2</v>
      </c>
      <c r="AL815" s="17">
        <v>7.7911435746039898E-2</v>
      </c>
      <c r="AM815" s="17">
        <v>0.16969730484408899</v>
      </c>
      <c r="AN815" s="17">
        <v>8.2747833907524299E-2</v>
      </c>
    </row>
    <row r="816" spans="2:40" x14ac:dyDescent="0.25">
      <c r="B816" t="s">
        <v>298</v>
      </c>
      <c r="C816" s="17">
        <v>0.17124344270981501</v>
      </c>
      <c r="D816" s="17">
        <v>0.18243690880008001</v>
      </c>
      <c r="E816" s="17">
        <v>0.162500918553005</v>
      </c>
      <c r="F816" s="17"/>
      <c r="G816" s="17">
        <v>0.21217630306867499</v>
      </c>
      <c r="H816" s="17">
        <v>0.191548823056652</v>
      </c>
      <c r="I816" s="17">
        <v>0.154842645783203</v>
      </c>
      <c r="J816" s="17">
        <v>0.105904084455424</v>
      </c>
      <c r="K816" s="17">
        <v>0.19632018020727601</v>
      </c>
      <c r="L816" s="17">
        <v>0.179039293624395</v>
      </c>
      <c r="M816" s="17"/>
      <c r="N816" s="17">
        <v>0.179508832356579</v>
      </c>
      <c r="O816" s="17">
        <v>0.169843566423206</v>
      </c>
      <c r="P816" s="17">
        <v>0.169715296039057</v>
      </c>
      <c r="Q816" s="17">
        <v>0.15743596848374899</v>
      </c>
      <c r="R816" s="17"/>
      <c r="S816" s="17">
        <v>0.18970101616107099</v>
      </c>
      <c r="T816" s="17">
        <v>0.22219453946378401</v>
      </c>
      <c r="U816" s="17">
        <v>0.20037890502251501</v>
      </c>
      <c r="V816" s="17">
        <v>0.28798768563618998</v>
      </c>
      <c r="W816" s="17">
        <v>7.3906773600457804E-2</v>
      </c>
      <c r="X816" s="17">
        <v>0.13464022134266401</v>
      </c>
      <c r="Y816" s="17">
        <v>0.11772171433184</v>
      </c>
      <c r="Z816" s="17">
        <v>0.31117043944633399</v>
      </c>
      <c r="AA816" s="17">
        <v>0.105763770796289</v>
      </c>
      <c r="AB816" s="17">
        <v>0.10996322420794701</v>
      </c>
      <c r="AC816" s="17">
        <v>0.10479858979439</v>
      </c>
      <c r="AD816" s="17">
        <v>0.15855596688371201</v>
      </c>
      <c r="AE816" s="17"/>
      <c r="AF816" s="17">
        <v>0.22150139844731501</v>
      </c>
      <c r="AG816" s="17">
        <v>0.15091354630318099</v>
      </c>
      <c r="AH816" s="17">
        <v>6.0661741900619903E-2</v>
      </c>
      <c r="AI816" s="17"/>
      <c r="AJ816" s="17">
        <v>0.19616544576630601</v>
      </c>
      <c r="AK816" s="17">
        <v>0.15870505927335099</v>
      </c>
      <c r="AL816" s="17">
        <v>0.12628401472415099</v>
      </c>
      <c r="AM816" s="17">
        <v>0.2914710124057</v>
      </c>
      <c r="AN816" s="17">
        <v>0.10796172944158999</v>
      </c>
    </row>
    <row r="817" spans="2:40" x14ac:dyDescent="0.25">
      <c r="B817" t="s">
        <v>299</v>
      </c>
      <c r="C817" s="17">
        <v>0.16740603199281801</v>
      </c>
      <c r="D817" s="17">
        <v>0.17646319935492299</v>
      </c>
      <c r="E817" s="17">
        <v>0.160549544726237</v>
      </c>
      <c r="F817" s="17"/>
      <c r="G817" s="17">
        <v>0.18428741258286099</v>
      </c>
      <c r="H817" s="17">
        <v>0.25798271983266902</v>
      </c>
      <c r="I817" s="17">
        <v>0.19916855748774201</v>
      </c>
      <c r="J817" s="17">
        <v>0.14073977230710399</v>
      </c>
      <c r="K817" s="17">
        <v>0.101176503204814</v>
      </c>
      <c r="L817" s="17">
        <v>0.152756724772529</v>
      </c>
      <c r="M817" s="17"/>
      <c r="N817" s="17">
        <v>0.112170679081368</v>
      </c>
      <c r="O817" s="17">
        <v>0.22879690645390299</v>
      </c>
      <c r="P817" s="17">
        <v>0.22346289063705899</v>
      </c>
      <c r="Q817" s="17">
        <v>0.116384158688162</v>
      </c>
      <c r="R817" s="17"/>
      <c r="S817" s="17">
        <v>0.11944013210892</v>
      </c>
      <c r="T817" s="17">
        <v>0.171814723984619</v>
      </c>
      <c r="U817" s="17">
        <v>6.85851561094281E-2</v>
      </c>
      <c r="V817" s="17">
        <v>0.19394206402304101</v>
      </c>
      <c r="W817" s="17">
        <v>0.12678614290343099</v>
      </c>
      <c r="X817" s="17">
        <v>0.18869415880356</v>
      </c>
      <c r="Y817" s="17">
        <v>0.218230325209301</v>
      </c>
      <c r="Z817" s="17">
        <v>0.118537188782421</v>
      </c>
      <c r="AA817" s="17">
        <v>0.27734236310769</v>
      </c>
      <c r="AB817" s="17">
        <v>0.19070647286796699</v>
      </c>
      <c r="AC817" s="17">
        <v>0.15072868015875501</v>
      </c>
      <c r="AD817" s="17">
        <v>7.7314562924964206E-2</v>
      </c>
      <c r="AE817" s="17"/>
      <c r="AF817" s="17">
        <v>0.17163678283589401</v>
      </c>
      <c r="AG817" s="17">
        <v>0.17398706031611799</v>
      </c>
      <c r="AH817" s="17">
        <v>0.112042399676182</v>
      </c>
      <c r="AI817" s="17"/>
      <c r="AJ817" s="17">
        <v>0.18884382731832799</v>
      </c>
      <c r="AK817" s="17">
        <v>0.168769313083865</v>
      </c>
      <c r="AL817" s="17">
        <v>8.8609847474270101E-2</v>
      </c>
      <c r="AM817" s="17">
        <v>0.28134889935539598</v>
      </c>
      <c r="AN817" s="17">
        <v>0.19749851654332601</v>
      </c>
    </row>
    <row r="818" spans="2:40" x14ac:dyDescent="0.25">
      <c r="B818" t="s">
        <v>300</v>
      </c>
      <c r="C818" s="17">
        <v>0.157185225135343</v>
      </c>
      <c r="D818" s="17">
        <v>0.15914018808595301</v>
      </c>
      <c r="E818" s="17">
        <v>0.15661806647503601</v>
      </c>
      <c r="F818" s="17"/>
      <c r="G818" s="17">
        <v>0.14203563220776499</v>
      </c>
      <c r="H818" s="17">
        <v>0.14401621489361099</v>
      </c>
      <c r="I818" s="17">
        <v>0.180909662852725</v>
      </c>
      <c r="J818" s="17">
        <v>0.15473349089694</v>
      </c>
      <c r="K818" s="17">
        <v>0.132692205634792</v>
      </c>
      <c r="L818" s="17">
        <v>0.17268812357020999</v>
      </c>
      <c r="M818" s="17"/>
      <c r="N818" s="17">
        <v>0.17446206028640601</v>
      </c>
      <c r="O818" s="17">
        <v>0.14191236780115801</v>
      </c>
      <c r="P818" s="17">
        <v>0.19280077292673301</v>
      </c>
      <c r="Q818" s="17">
        <v>0.12838426324284</v>
      </c>
      <c r="R818" s="17"/>
      <c r="S818" s="17">
        <v>0.140315506756757</v>
      </c>
      <c r="T818" s="17">
        <v>0.114218589437482</v>
      </c>
      <c r="U818" s="17">
        <v>0.19051222211083599</v>
      </c>
      <c r="V818" s="17">
        <v>0.21585497787791599</v>
      </c>
      <c r="W818" s="17">
        <v>0.138472408752674</v>
      </c>
      <c r="X818" s="17">
        <v>0.12928010138985199</v>
      </c>
      <c r="Y818" s="17">
        <v>0.15113600039320901</v>
      </c>
      <c r="Z818" s="17">
        <v>0.11734050897531501</v>
      </c>
      <c r="AA818" s="17">
        <v>0.169660805174662</v>
      </c>
      <c r="AB818" s="17">
        <v>0.22724671408012301</v>
      </c>
      <c r="AC818" s="17">
        <v>0.16753861668959599</v>
      </c>
      <c r="AD818" s="17">
        <v>0</v>
      </c>
      <c r="AE818" s="17"/>
      <c r="AF818" s="17">
        <v>0.14024304727499501</v>
      </c>
      <c r="AG818" s="17">
        <v>0.17541196519851199</v>
      </c>
      <c r="AH818" s="17">
        <v>0.11847384212249</v>
      </c>
      <c r="AI818" s="17"/>
      <c r="AJ818" s="17">
        <v>0.12879745748525101</v>
      </c>
      <c r="AK818" s="17">
        <v>0.204466904877078</v>
      </c>
      <c r="AL818" s="17">
        <v>0.185270375764405</v>
      </c>
      <c r="AM818" s="17">
        <v>0.13947758605437599</v>
      </c>
      <c r="AN818" s="17">
        <v>0.17686291870226101</v>
      </c>
    </row>
    <row r="819" spans="2:40" x14ac:dyDescent="0.25">
      <c r="B819" t="s">
        <v>301</v>
      </c>
      <c r="C819" s="17">
        <v>0.11147120681389699</v>
      </c>
      <c r="D819" s="17">
        <v>0.108721576658737</v>
      </c>
      <c r="E819" s="17">
        <v>0.114776524751965</v>
      </c>
      <c r="F819" s="17"/>
      <c r="G819" s="17">
        <v>0.101628617227412</v>
      </c>
      <c r="H819" s="17">
        <v>0.214826979390601</v>
      </c>
      <c r="I819" s="17">
        <v>6.3948171196441403E-2</v>
      </c>
      <c r="J819" s="17">
        <v>0.131661815130416</v>
      </c>
      <c r="K819" s="17">
        <v>8.0003034622570607E-2</v>
      </c>
      <c r="L819" s="17">
        <v>9.3958238196629199E-2</v>
      </c>
      <c r="M819" s="17"/>
      <c r="N819" s="17">
        <v>0.10152560351376699</v>
      </c>
      <c r="O819" s="17">
        <v>0.113595008098334</v>
      </c>
      <c r="P819" s="17">
        <v>0.13563185260407801</v>
      </c>
      <c r="Q819" s="17">
        <v>0.104876334332306</v>
      </c>
      <c r="R819" s="17"/>
      <c r="S819" s="17">
        <v>0.12323258238210801</v>
      </c>
      <c r="T819" s="17">
        <v>0.115487664235083</v>
      </c>
      <c r="U819" s="17">
        <v>0.13884874734821401</v>
      </c>
      <c r="V819" s="17">
        <v>3.8819854408219702E-2</v>
      </c>
      <c r="W819" s="17">
        <v>9.9609270832947794E-2</v>
      </c>
      <c r="X819" s="17">
        <v>9.4146259828836995E-2</v>
      </c>
      <c r="Y819" s="17">
        <v>9.8817723040645594E-2</v>
      </c>
      <c r="Z819" s="17">
        <v>0.16234241263224899</v>
      </c>
      <c r="AA819" s="17">
        <v>0.145104951313373</v>
      </c>
      <c r="AB819" s="17">
        <v>7.8479330112649695E-2</v>
      </c>
      <c r="AC819" s="17">
        <v>0.15580076960021799</v>
      </c>
      <c r="AD819" s="17">
        <v>0.217170079784054</v>
      </c>
      <c r="AE819" s="17"/>
      <c r="AF819" s="17">
        <v>8.6027574322452893E-2</v>
      </c>
      <c r="AG819" s="17">
        <v>0.117522698126808</v>
      </c>
      <c r="AH819" s="17">
        <v>0.121475630958647</v>
      </c>
      <c r="AI819" s="17"/>
      <c r="AJ819" s="17">
        <v>9.3224983906596101E-2</v>
      </c>
      <c r="AK819" s="17">
        <v>8.1227864511788206E-2</v>
      </c>
      <c r="AL819" s="17">
        <v>0.201377541408367</v>
      </c>
      <c r="AM819" s="17">
        <v>0</v>
      </c>
      <c r="AN819" s="17">
        <v>0.140563615751397</v>
      </c>
    </row>
    <row r="820" spans="2:40" x14ac:dyDescent="0.25">
      <c r="B820" t="s">
        <v>302</v>
      </c>
      <c r="C820" s="17">
        <v>4.9602568835206501E-2</v>
      </c>
      <c r="D820" s="17">
        <v>4.1036398921902299E-2</v>
      </c>
      <c r="E820" s="17">
        <v>5.7655294755794798E-2</v>
      </c>
      <c r="F820" s="17"/>
      <c r="G820" s="17">
        <v>0.101287586760324</v>
      </c>
      <c r="H820" s="17">
        <v>3.2799488016061203E-2</v>
      </c>
      <c r="I820" s="17">
        <v>8.1817039742436801E-2</v>
      </c>
      <c r="J820" s="17">
        <v>4.2813759693640603E-2</v>
      </c>
      <c r="K820" s="17">
        <v>8.0983883624360001E-2</v>
      </c>
      <c r="L820" s="17">
        <v>7.4999411902907697E-3</v>
      </c>
      <c r="M820" s="17"/>
      <c r="N820" s="17">
        <v>5.67626919568405E-2</v>
      </c>
      <c r="O820" s="17">
        <v>3.2120048171497301E-2</v>
      </c>
      <c r="P820" s="17">
        <v>4.37782813270274E-2</v>
      </c>
      <c r="Q820" s="17">
        <v>6.5703559505328094E-2</v>
      </c>
      <c r="R820" s="17"/>
      <c r="S820" s="17">
        <v>4.0746175840983598E-2</v>
      </c>
      <c r="T820" s="17">
        <v>6.6509444487630201E-2</v>
      </c>
      <c r="U820" s="17">
        <v>4.3205614324762498E-2</v>
      </c>
      <c r="V820" s="17">
        <v>4.9485333184361102E-2</v>
      </c>
      <c r="W820" s="17">
        <v>3.3843859437916499E-2</v>
      </c>
      <c r="X820" s="17">
        <v>2.3113870237189901E-2</v>
      </c>
      <c r="Y820" s="17">
        <v>3.1455934979393502E-2</v>
      </c>
      <c r="Z820" s="17">
        <v>0</v>
      </c>
      <c r="AA820" s="17">
        <v>7.2130007719125394E-2</v>
      </c>
      <c r="AB820" s="17">
        <v>5.85656556859524E-2</v>
      </c>
      <c r="AC820" s="17">
        <v>0.143425480695623</v>
      </c>
      <c r="AD820" s="17">
        <v>0</v>
      </c>
      <c r="AE820" s="17"/>
      <c r="AF820" s="17">
        <v>4.6007078907133098E-2</v>
      </c>
      <c r="AG820" s="17">
        <v>3.9318985448076001E-2</v>
      </c>
      <c r="AH820" s="17">
        <v>5.9345675866099498E-2</v>
      </c>
      <c r="AI820" s="17"/>
      <c r="AJ820" s="17">
        <v>4.1054324704139701E-2</v>
      </c>
      <c r="AK820" s="17">
        <v>7.1392714136197799E-2</v>
      </c>
      <c r="AL820" s="17">
        <v>2.95638949519215E-2</v>
      </c>
      <c r="AM820" s="17">
        <v>0</v>
      </c>
      <c r="AN820" s="17">
        <v>5.4440111012136597E-2</v>
      </c>
    </row>
    <row r="821" spans="2:40" x14ac:dyDescent="0.25">
      <c r="B821" t="s">
        <v>303</v>
      </c>
      <c r="C821" s="17">
        <v>7.01985483895958E-2</v>
      </c>
      <c r="D821" s="17">
        <v>6.2812135466925004E-2</v>
      </c>
      <c r="E821" s="17">
        <v>6.9808482582206705E-2</v>
      </c>
      <c r="F821" s="17"/>
      <c r="G821" s="17">
        <v>0.127276269977835</v>
      </c>
      <c r="H821" s="17">
        <v>4.7604618429290202E-2</v>
      </c>
      <c r="I821" s="17">
        <v>7.3913330286543899E-2</v>
      </c>
      <c r="J821" s="17">
        <v>0.116422728204404</v>
      </c>
      <c r="K821" s="17">
        <v>4.5750156133058599E-2</v>
      </c>
      <c r="L821" s="17">
        <v>4.2922817784331602E-2</v>
      </c>
      <c r="M821" s="17"/>
      <c r="N821" s="17">
        <v>4.5858276406508698E-2</v>
      </c>
      <c r="O821" s="17">
        <v>5.9253017650097502E-2</v>
      </c>
      <c r="P821" s="17">
        <v>5.4264593910731199E-2</v>
      </c>
      <c r="Q821" s="17">
        <v>0.126118963133733</v>
      </c>
      <c r="R821" s="17"/>
      <c r="S821" s="17">
        <v>0.11033968910075199</v>
      </c>
      <c r="T821" s="17">
        <v>4.9524192570749699E-2</v>
      </c>
      <c r="U821" s="17">
        <v>4.3406117334919198E-2</v>
      </c>
      <c r="V821" s="17">
        <v>4.65661160293896E-2</v>
      </c>
      <c r="W821" s="17">
        <v>0.13674061559157599</v>
      </c>
      <c r="X821" s="17">
        <v>8.6907338068185597E-2</v>
      </c>
      <c r="Y821" s="17">
        <v>0.111627191629169</v>
      </c>
      <c r="Z821" s="17">
        <v>0</v>
      </c>
      <c r="AA821" s="17">
        <v>3.6988401290188502E-2</v>
      </c>
      <c r="AB821" s="17">
        <v>2.3529759507159999E-2</v>
      </c>
      <c r="AC821" s="17">
        <v>4.7571357194483202E-2</v>
      </c>
      <c r="AD821" s="17">
        <v>0.28242043166689601</v>
      </c>
      <c r="AE821" s="17"/>
      <c r="AF821" s="17">
        <v>5.1717696540913197E-2</v>
      </c>
      <c r="AG821" s="17">
        <v>6.1922762768451003E-2</v>
      </c>
      <c r="AH821" s="17">
        <v>0.15285464993092299</v>
      </c>
      <c r="AI821" s="17"/>
      <c r="AJ821" s="17">
        <v>4.5806094036558997E-2</v>
      </c>
      <c r="AK821" s="17">
        <v>8.3117938450406298E-2</v>
      </c>
      <c r="AL821" s="17">
        <v>8.9168854127195898E-2</v>
      </c>
      <c r="AM821" s="17">
        <v>0</v>
      </c>
      <c r="AN821" s="17">
        <v>0.132480826965373</v>
      </c>
    </row>
    <row r="822" spans="2:40" x14ac:dyDescent="0.25">
      <c r="B822" t="s">
        <v>64</v>
      </c>
      <c r="C822" s="17">
        <v>0.146147326905886</v>
      </c>
      <c r="D822" s="17">
        <v>0.15428548346834201</v>
      </c>
      <c r="E822" s="17">
        <v>0.13995433608900801</v>
      </c>
      <c r="F822" s="17"/>
      <c r="G822" s="17">
        <v>4.1040119511567899E-2</v>
      </c>
      <c r="H822" s="17">
        <v>4.5578185790992397E-2</v>
      </c>
      <c r="I822" s="17">
        <v>0.16305206789382301</v>
      </c>
      <c r="J822" s="17">
        <v>0.184347307705538</v>
      </c>
      <c r="K822" s="17">
        <v>0.16850608056802299</v>
      </c>
      <c r="L822" s="17">
        <v>0.19289831557212</v>
      </c>
      <c r="M822" s="17"/>
      <c r="N822" s="17">
        <v>0.176900966276134</v>
      </c>
      <c r="O822" s="17">
        <v>0.125472082559275</v>
      </c>
      <c r="P822" s="17">
        <v>0.11447157840340701</v>
      </c>
      <c r="Q822" s="17">
        <v>0.158892458790026</v>
      </c>
      <c r="R822" s="17"/>
      <c r="S822" s="17">
        <v>0.17370977596408499</v>
      </c>
      <c r="T822" s="17">
        <v>0.12837571040738599</v>
      </c>
      <c r="U822" s="17">
        <v>0.131156901902758</v>
      </c>
      <c r="V822" s="17">
        <v>6.41820458160932E-2</v>
      </c>
      <c r="W822" s="17">
        <v>0.19955737917139099</v>
      </c>
      <c r="X822" s="17">
        <v>0.19146119979251</v>
      </c>
      <c r="Y822" s="17">
        <v>0.132479647122385</v>
      </c>
      <c r="Z822" s="17">
        <v>0.235489886922433</v>
      </c>
      <c r="AA822" s="17">
        <v>6.6440258951050907E-2</v>
      </c>
      <c r="AB822" s="17">
        <v>0.210769212500935</v>
      </c>
      <c r="AC822" s="17">
        <v>0.135131786529091</v>
      </c>
      <c r="AD822" s="17">
        <v>0.186588930812427</v>
      </c>
      <c r="AE822" s="17"/>
      <c r="AF822" s="17">
        <v>0.115444851922298</v>
      </c>
      <c r="AG822" s="17">
        <v>0.174821736081407</v>
      </c>
      <c r="AH822" s="17">
        <v>0.20901388515557301</v>
      </c>
      <c r="AI822" s="17"/>
      <c r="AJ822" s="17">
        <v>0.126509866263983</v>
      </c>
      <c r="AK822" s="17">
        <v>0.12015421361934001</v>
      </c>
      <c r="AL822" s="17">
        <v>0.20181403580365001</v>
      </c>
      <c r="AM822" s="17">
        <v>0.118005197340439</v>
      </c>
      <c r="AN822" s="17">
        <v>0.107444447676392</v>
      </c>
    </row>
    <row r="823" spans="2:40" x14ac:dyDescent="0.25">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c r="AA823" s="17"/>
      <c r="AB823" s="17"/>
      <c r="AC823" s="17"/>
      <c r="AD823" s="17"/>
      <c r="AE823" s="17"/>
      <c r="AF823" s="17"/>
      <c r="AG823" s="17"/>
      <c r="AH823" s="17"/>
      <c r="AI823" s="17"/>
      <c r="AJ823" s="17"/>
      <c r="AK823" s="17"/>
      <c r="AL823" s="17"/>
      <c r="AM823" s="17"/>
      <c r="AN823" s="17"/>
    </row>
    <row r="824" spans="2:40" x14ac:dyDescent="0.25">
      <c r="B824" s="6" t="s">
        <v>345</v>
      </c>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c r="AA824" s="17"/>
      <c r="AB824" s="17"/>
      <c r="AC824" s="17"/>
      <c r="AD824" s="17"/>
      <c r="AE824" s="17"/>
      <c r="AF824" s="17"/>
      <c r="AG824" s="17"/>
      <c r="AH824" s="17"/>
      <c r="AI824" s="17"/>
      <c r="AJ824" s="17"/>
      <c r="AK824" s="17"/>
      <c r="AL824" s="17"/>
      <c r="AM824" s="17"/>
      <c r="AN824" s="17"/>
    </row>
    <row r="825" spans="2:40" x14ac:dyDescent="0.25">
      <c r="B825" s="24" t="s">
        <v>340</v>
      </c>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c r="AA825" s="17"/>
      <c r="AB825" s="17"/>
      <c r="AC825" s="17"/>
      <c r="AD825" s="17"/>
      <c r="AE825" s="17"/>
      <c r="AF825" s="17"/>
      <c r="AG825" s="17"/>
      <c r="AH825" s="17"/>
      <c r="AI825" s="17"/>
      <c r="AJ825" s="17"/>
      <c r="AK825" s="17"/>
      <c r="AL825" s="17"/>
      <c r="AM825" s="17"/>
      <c r="AN825" s="17"/>
    </row>
    <row r="826" spans="2:40" x14ac:dyDescent="0.25">
      <c r="B826" t="s">
        <v>296</v>
      </c>
      <c r="C826" s="17">
        <v>1.20986967537169E-2</v>
      </c>
      <c r="D826" s="17">
        <v>1.0128517653911999E-2</v>
      </c>
      <c r="E826" s="17">
        <v>1.5206423563068099E-2</v>
      </c>
      <c r="F826" s="17"/>
      <c r="G826" s="17">
        <v>0</v>
      </c>
      <c r="H826" s="17">
        <v>2.7849444462043901E-2</v>
      </c>
      <c r="I826" s="17">
        <v>2.5934137329258901E-2</v>
      </c>
      <c r="J826" s="17">
        <v>0</v>
      </c>
      <c r="K826" s="17">
        <v>0</v>
      </c>
      <c r="L826" s="17">
        <v>0</v>
      </c>
      <c r="M826" s="17"/>
      <c r="N826" s="17">
        <v>5.1719591862802797E-2</v>
      </c>
      <c r="O826" s="17">
        <v>0</v>
      </c>
      <c r="P826" s="17">
        <v>0</v>
      </c>
      <c r="Q826" s="17">
        <v>0</v>
      </c>
      <c r="R826" s="17"/>
      <c r="S826" s="17">
        <v>0</v>
      </c>
      <c r="T826" s="17">
        <v>4.9450823358098799E-2</v>
      </c>
      <c r="U826" s="17">
        <v>0</v>
      </c>
      <c r="V826" s="17">
        <v>0</v>
      </c>
      <c r="W826" s="17">
        <v>8.3905094537367095E-2</v>
      </c>
      <c r="X826" s="17">
        <v>0</v>
      </c>
      <c r="Y826" s="17">
        <v>0</v>
      </c>
      <c r="Z826" s="17">
        <v>0</v>
      </c>
      <c r="AA826" s="17">
        <v>0</v>
      </c>
      <c r="AB826" s="17">
        <v>0</v>
      </c>
      <c r="AC826" s="17">
        <v>0</v>
      </c>
      <c r="AD826" s="17">
        <v>0</v>
      </c>
      <c r="AE826" s="17"/>
      <c r="AF826" s="17">
        <v>0</v>
      </c>
      <c r="AG826" s="17">
        <v>1.58680488732071E-2</v>
      </c>
      <c r="AH826" s="17">
        <v>8.6660556621064505E-2</v>
      </c>
      <c r="AI826" s="17"/>
      <c r="AJ826" s="17">
        <v>3.37891855387836E-2</v>
      </c>
      <c r="AK826" s="17">
        <v>0</v>
      </c>
      <c r="AL826" s="17">
        <v>0</v>
      </c>
      <c r="AM826" s="17">
        <v>0</v>
      </c>
      <c r="AN826" s="17">
        <v>0</v>
      </c>
    </row>
    <row r="827" spans="2:40" x14ac:dyDescent="0.25">
      <c r="B827" t="s">
        <v>297</v>
      </c>
      <c r="C827" s="17">
        <v>9.7342012934857794E-2</v>
      </c>
      <c r="D827" s="17">
        <v>3.9608398175538198E-2</v>
      </c>
      <c r="E827" s="17">
        <v>0.181289942108914</v>
      </c>
      <c r="F827" s="17"/>
      <c r="G827" s="17">
        <v>0.155852695453434</v>
      </c>
      <c r="H827" s="17">
        <v>5.5601224648023702E-2</v>
      </c>
      <c r="I827" s="17">
        <v>7.9781882365691698E-2</v>
      </c>
      <c r="J827" s="17">
        <v>0</v>
      </c>
      <c r="K827" s="17">
        <v>0.28014102395908802</v>
      </c>
      <c r="L827" s="17">
        <v>9.7229946839643602E-2</v>
      </c>
      <c r="M827" s="17"/>
      <c r="N827" s="17">
        <v>7.1979413742061002E-2</v>
      </c>
      <c r="O827" s="17">
        <v>7.0484069842972605E-2</v>
      </c>
      <c r="P827" s="17">
        <v>0.14584346468546899</v>
      </c>
      <c r="Q827" s="17">
        <v>0.106077682976657</v>
      </c>
      <c r="R827" s="17"/>
      <c r="S827" s="17">
        <v>9.5342454226757994E-2</v>
      </c>
      <c r="T827" s="17">
        <v>0.108682180571593</v>
      </c>
      <c r="U827" s="17">
        <v>0.23008707272694501</v>
      </c>
      <c r="V827" s="17">
        <v>0.130689580366074</v>
      </c>
      <c r="W827" s="17">
        <v>0</v>
      </c>
      <c r="X827" s="17">
        <v>0.233158222257006</v>
      </c>
      <c r="Y827" s="17">
        <v>0</v>
      </c>
      <c r="Z827" s="17">
        <v>0</v>
      </c>
      <c r="AA827" s="17">
        <v>6.6917433844496305E-2</v>
      </c>
      <c r="AB827" s="17">
        <v>7.2751901974358907E-2</v>
      </c>
      <c r="AC827" s="17">
        <v>0.144680376176064</v>
      </c>
      <c r="AD827" s="17">
        <v>0</v>
      </c>
      <c r="AE827" s="17"/>
      <c r="AF827" s="17">
        <v>0.111452565250762</v>
      </c>
      <c r="AG827" s="17">
        <v>5.5349242690614399E-2</v>
      </c>
      <c r="AH827" s="17">
        <v>0</v>
      </c>
      <c r="AI827" s="17"/>
      <c r="AJ827" s="17">
        <v>5.2695327694298397E-2</v>
      </c>
      <c r="AK827" s="17">
        <v>8.7560598720270597E-2</v>
      </c>
      <c r="AL827" s="17">
        <v>0.189408822014347</v>
      </c>
      <c r="AM827" s="17">
        <v>0</v>
      </c>
      <c r="AN827" s="17">
        <v>0.171090831831197</v>
      </c>
    </row>
    <row r="828" spans="2:40" x14ac:dyDescent="0.25">
      <c r="B828" t="s">
        <v>298</v>
      </c>
      <c r="C828" s="17">
        <v>0.21676151491433801</v>
      </c>
      <c r="D828" s="17">
        <v>0.21461003848746901</v>
      </c>
      <c r="E828" s="17">
        <v>0.22579020154400101</v>
      </c>
      <c r="F828" s="17"/>
      <c r="G828" s="17">
        <v>0.33977381558527397</v>
      </c>
      <c r="H828" s="17">
        <v>0.31006974599088799</v>
      </c>
      <c r="I828" s="17">
        <v>8.3056900304390502E-2</v>
      </c>
      <c r="J828" s="17">
        <v>0.22941767156375201</v>
      </c>
      <c r="K828" s="17">
        <v>0.182123664363257</v>
      </c>
      <c r="L828" s="17">
        <v>0.163585681896803</v>
      </c>
      <c r="M828" s="17"/>
      <c r="N828" s="17">
        <v>6.8660415965471094E-2</v>
      </c>
      <c r="O828" s="17">
        <v>0.24442593519578701</v>
      </c>
      <c r="P828" s="17">
        <v>0.27448411646808701</v>
      </c>
      <c r="Q828" s="17">
        <v>0.27175217939595397</v>
      </c>
      <c r="R828" s="17"/>
      <c r="S828" s="17">
        <v>0.14662786227538299</v>
      </c>
      <c r="T828" s="17">
        <v>0.25652757396193698</v>
      </c>
      <c r="U828" s="17">
        <v>0.299229907582024</v>
      </c>
      <c r="V828" s="17">
        <v>0.28515398661333902</v>
      </c>
      <c r="W828" s="17">
        <v>0.25481452354472101</v>
      </c>
      <c r="X828" s="17">
        <v>0.29492870824023898</v>
      </c>
      <c r="Y828" s="17">
        <v>0.29688809689854501</v>
      </c>
      <c r="Z828" s="17">
        <v>0</v>
      </c>
      <c r="AA828" s="17">
        <v>0.14719194274375999</v>
      </c>
      <c r="AB828" s="17">
        <v>0.29583780831253598</v>
      </c>
      <c r="AC828" s="17">
        <v>0</v>
      </c>
      <c r="AD828" s="17">
        <v>0</v>
      </c>
      <c r="AE828" s="17"/>
      <c r="AF828" s="17">
        <v>0.202165154831524</v>
      </c>
      <c r="AG828" s="17">
        <v>0.23508941305266901</v>
      </c>
      <c r="AH828" s="17">
        <v>0.27051145054416997</v>
      </c>
      <c r="AI828" s="17"/>
      <c r="AJ828" s="17">
        <v>0.229147036943469</v>
      </c>
      <c r="AK828" s="17">
        <v>0.211589775412244</v>
      </c>
      <c r="AL828" s="17">
        <v>8.5139432697755299E-2</v>
      </c>
      <c r="AM828" s="17">
        <v>0.37887597888410302</v>
      </c>
      <c r="AN828" s="17">
        <v>0.181718189979479</v>
      </c>
    </row>
    <row r="829" spans="2:40" x14ac:dyDescent="0.25">
      <c r="B829" t="s">
        <v>299</v>
      </c>
      <c r="C829" s="17">
        <v>0.161397500016493</v>
      </c>
      <c r="D829" s="17">
        <v>0.17640486553363099</v>
      </c>
      <c r="E829" s="17">
        <v>0.12951273235169899</v>
      </c>
      <c r="F829" s="17"/>
      <c r="G829" s="17">
        <v>0.12601443910680299</v>
      </c>
      <c r="H829" s="17">
        <v>0.15347512256781301</v>
      </c>
      <c r="I829" s="17">
        <v>0.23954099204724699</v>
      </c>
      <c r="J829" s="17">
        <v>0.13099926670807899</v>
      </c>
      <c r="K829" s="17">
        <v>0.126836576612401</v>
      </c>
      <c r="L829" s="17">
        <v>0.13755864633647799</v>
      </c>
      <c r="M829" s="17"/>
      <c r="N829" s="17">
        <v>0.19572660327712901</v>
      </c>
      <c r="O829" s="17">
        <v>0.16089660115371501</v>
      </c>
      <c r="P829" s="17">
        <v>0.199057002888641</v>
      </c>
      <c r="Q829" s="17">
        <v>0.11269424602658901</v>
      </c>
      <c r="R829" s="17"/>
      <c r="S829" s="17">
        <v>0.23942139888563099</v>
      </c>
      <c r="T829" s="17">
        <v>4.8391690364772498E-2</v>
      </c>
      <c r="U829" s="17">
        <v>7.6733058438953505E-2</v>
      </c>
      <c r="V829" s="17">
        <v>0.11798422646604199</v>
      </c>
      <c r="W829" s="17">
        <v>0.32754911569193101</v>
      </c>
      <c r="X829" s="17">
        <v>0</v>
      </c>
      <c r="Y829" s="17">
        <v>7.9446320257661407E-2</v>
      </c>
      <c r="Z829" s="17">
        <v>0.48051843259715998</v>
      </c>
      <c r="AA829" s="17">
        <v>5.6698392459352702E-2</v>
      </c>
      <c r="AB829" s="17">
        <v>0.16161556517366499</v>
      </c>
      <c r="AC829" s="17">
        <v>0.300145387790058</v>
      </c>
      <c r="AD829" s="17">
        <v>0.53004522472542803</v>
      </c>
      <c r="AE829" s="17"/>
      <c r="AF829" s="17">
        <v>0.18135536357019799</v>
      </c>
      <c r="AG829" s="17">
        <v>0.190516605107931</v>
      </c>
      <c r="AH829" s="17">
        <v>0</v>
      </c>
      <c r="AI829" s="17"/>
      <c r="AJ829" s="17">
        <v>0.20343277085061501</v>
      </c>
      <c r="AK829" s="17">
        <v>0.14907213994938001</v>
      </c>
      <c r="AL829" s="17">
        <v>8.9154150960043005E-2</v>
      </c>
      <c r="AM829" s="17">
        <v>0.30639504091561898</v>
      </c>
      <c r="AN829" s="17">
        <v>0</v>
      </c>
    </row>
    <row r="830" spans="2:40" x14ac:dyDescent="0.25">
      <c r="B830" t="s">
        <v>300</v>
      </c>
      <c r="C830" s="17">
        <v>0.178658724967731</v>
      </c>
      <c r="D830" s="17">
        <v>0.20616575880812399</v>
      </c>
      <c r="E830" s="17">
        <v>0.14489178635809899</v>
      </c>
      <c r="F830" s="17"/>
      <c r="G830" s="17">
        <v>0.100319611984433</v>
      </c>
      <c r="H830" s="17">
        <v>0.25133223379393199</v>
      </c>
      <c r="I830" s="17">
        <v>0.20761770357147999</v>
      </c>
      <c r="J830" s="17">
        <v>0.12696975835071</v>
      </c>
      <c r="K830" s="17">
        <v>0.15348676014448701</v>
      </c>
      <c r="L830" s="17">
        <v>0.191892733860209</v>
      </c>
      <c r="M830" s="17"/>
      <c r="N830" s="17">
        <v>0.279053345041687</v>
      </c>
      <c r="O830" s="17">
        <v>0.24569042760197901</v>
      </c>
      <c r="P830" s="17">
        <v>8.8474087832238299E-2</v>
      </c>
      <c r="Q830" s="17">
        <v>9.73911743737466E-2</v>
      </c>
      <c r="R830" s="17"/>
      <c r="S830" s="17">
        <v>0.27466445119914801</v>
      </c>
      <c r="T830" s="17">
        <v>0.30601042199041401</v>
      </c>
      <c r="U830" s="17">
        <v>7.4690887793304295E-2</v>
      </c>
      <c r="V830" s="17">
        <v>0.12271079482521401</v>
      </c>
      <c r="W830" s="17">
        <v>8.2499632035691897E-2</v>
      </c>
      <c r="X830" s="17">
        <v>0.16019742858908001</v>
      </c>
      <c r="Y830" s="17">
        <v>0.24721750771800499</v>
      </c>
      <c r="Z830" s="17">
        <v>0.180011404409363</v>
      </c>
      <c r="AA830" s="17">
        <v>0</v>
      </c>
      <c r="AB830" s="17">
        <v>0.237746679027703</v>
      </c>
      <c r="AC830" s="17">
        <v>0.12863856053914999</v>
      </c>
      <c r="AD830" s="17">
        <v>0</v>
      </c>
      <c r="AE830" s="17"/>
      <c r="AF830" s="17">
        <v>0.19768820373969301</v>
      </c>
      <c r="AG830" s="17">
        <v>0.17286756660868699</v>
      </c>
      <c r="AH830" s="17">
        <v>0.17646726708885899</v>
      </c>
      <c r="AI830" s="17"/>
      <c r="AJ830" s="17">
        <v>0.16686161955947201</v>
      </c>
      <c r="AK830" s="17">
        <v>0.19693284960110899</v>
      </c>
      <c r="AL830" s="17">
        <v>0.20026709093179401</v>
      </c>
      <c r="AM830" s="17">
        <v>0.31472898020027801</v>
      </c>
      <c r="AN830" s="17">
        <v>0.13694296148163901</v>
      </c>
    </row>
    <row r="831" spans="2:40" x14ac:dyDescent="0.25">
      <c r="B831" t="s">
        <v>301</v>
      </c>
      <c r="C831" s="17">
        <v>7.2223352921871306E-2</v>
      </c>
      <c r="D831" s="17">
        <v>7.3707389940251403E-2</v>
      </c>
      <c r="E831" s="17">
        <v>7.2134151586720804E-2</v>
      </c>
      <c r="F831" s="17"/>
      <c r="G831" s="17">
        <v>3.0679039146724901E-2</v>
      </c>
      <c r="H831" s="17">
        <v>5.4147708518134198E-2</v>
      </c>
      <c r="I831" s="17">
        <v>5.1969604796802599E-2</v>
      </c>
      <c r="J831" s="17">
        <v>0.21123985773645901</v>
      </c>
      <c r="K831" s="17">
        <v>0</v>
      </c>
      <c r="L831" s="17">
        <v>8.0194299027318894E-2</v>
      </c>
      <c r="M831" s="17"/>
      <c r="N831" s="17">
        <v>9.9045559398475494E-2</v>
      </c>
      <c r="O831" s="17">
        <v>8.5516650672221903E-2</v>
      </c>
      <c r="P831" s="17">
        <v>6.5564410093338202E-2</v>
      </c>
      <c r="Q831" s="17">
        <v>4.7262673325386702E-2</v>
      </c>
      <c r="R831" s="17"/>
      <c r="S831" s="17">
        <v>8.9117333318168901E-2</v>
      </c>
      <c r="T831" s="17">
        <v>4.0861443514238698E-2</v>
      </c>
      <c r="U831" s="17">
        <v>0.17865010476793899</v>
      </c>
      <c r="V831" s="17">
        <v>0</v>
      </c>
      <c r="W831" s="17">
        <v>0</v>
      </c>
      <c r="X831" s="17">
        <v>8.02425415327645E-2</v>
      </c>
      <c r="Y831" s="17">
        <v>5.2677519526760898E-2</v>
      </c>
      <c r="Z831" s="17">
        <v>0.15639208698172599</v>
      </c>
      <c r="AA831" s="17">
        <v>0.172835665725874</v>
      </c>
      <c r="AB831" s="17">
        <v>0</v>
      </c>
      <c r="AC831" s="17">
        <v>0.127589871969952</v>
      </c>
      <c r="AD831" s="17">
        <v>0</v>
      </c>
      <c r="AE831" s="17"/>
      <c r="AF831" s="17">
        <v>5.4674785520943597E-2</v>
      </c>
      <c r="AG831" s="17">
        <v>0.12180983253113099</v>
      </c>
      <c r="AH831" s="17">
        <v>0</v>
      </c>
      <c r="AI831" s="17"/>
      <c r="AJ831" s="17">
        <v>6.0059260192393001E-2</v>
      </c>
      <c r="AK831" s="17">
        <v>0.13337156611474399</v>
      </c>
      <c r="AL831" s="17">
        <v>9.2497832077513706E-2</v>
      </c>
      <c r="AM831" s="17">
        <v>0</v>
      </c>
      <c r="AN831" s="17">
        <v>0</v>
      </c>
    </row>
    <row r="832" spans="2:40" x14ac:dyDescent="0.25">
      <c r="B832" t="s">
        <v>302</v>
      </c>
      <c r="C832" s="17">
        <v>7.7390059659443095E-2</v>
      </c>
      <c r="D832" s="17">
        <v>7.5014794205553195E-2</v>
      </c>
      <c r="E832" s="17">
        <v>7.0423550855944303E-2</v>
      </c>
      <c r="F832" s="17"/>
      <c r="G832" s="17">
        <v>0.14009296840216101</v>
      </c>
      <c r="H832" s="17">
        <v>6.0679569513461797E-2</v>
      </c>
      <c r="I832" s="17">
        <v>7.3419706363961904E-2</v>
      </c>
      <c r="J832" s="17">
        <v>4.2856480020724397E-2</v>
      </c>
      <c r="K832" s="17">
        <v>0</v>
      </c>
      <c r="L832" s="17">
        <v>0.138024618075265</v>
      </c>
      <c r="M832" s="17"/>
      <c r="N832" s="17">
        <v>7.4525934638904903E-2</v>
      </c>
      <c r="O832" s="17">
        <v>4.5166105599600798E-2</v>
      </c>
      <c r="P832" s="17">
        <v>2.89170130820703E-2</v>
      </c>
      <c r="Q832" s="17">
        <v>0.13943645574442601</v>
      </c>
      <c r="R832" s="17"/>
      <c r="S832" s="17">
        <v>3.1929981659803298E-2</v>
      </c>
      <c r="T832" s="17">
        <v>0</v>
      </c>
      <c r="U832" s="17">
        <v>6.3906568067326697E-2</v>
      </c>
      <c r="V832" s="17">
        <v>5.3834591885012703E-2</v>
      </c>
      <c r="W832" s="17">
        <v>7.6959476502752103E-2</v>
      </c>
      <c r="X832" s="17">
        <v>0</v>
      </c>
      <c r="Y832" s="17">
        <v>0.19461984968073401</v>
      </c>
      <c r="Z832" s="17">
        <v>0.18307807601175</v>
      </c>
      <c r="AA832" s="17">
        <v>0.287390387719345</v>
      </c>
      <c r="AB832" s="17">
        <v>7.6073079310594302E-2</v>
      </c>
      <c r="AC832" s="17">
        <v>0</v>
      </c>
      <c r="AD832" s="17">
        <v>0</v>
      </c>
      <c r="AE832" s="17"/>
      <c r="AF832" s="17">
        <v>5.3979930109977398E-2</v>
      </c>
      <c r="AG832" s="17">
        <v>7.5291358127194105E-2</v>
      </c>
      <c r="AH832" s="17">
        <v>8.8563358224249406E-2</v>
      </c>
      <c r="AI832" s="17"/>
      <c r="AJ832" s="17">
        <v>8.3325379127903498E-2</v>
      </c>
      <c r="AK832" s="17">
        <v>6.7053088699845997E-2</v>
      </c>
      <c r="AL832" s="17">
        <v>9.6765256157702706E-2</v>
      </c>
      <c r="AM832" s="17">
        <v>0</v>
      </c>
      <c r="AN832" s="17">
        <v>0.17495842613635501</v>
      </c>
    </row>
    <row r="833" spans="2:40" x14ac:dyDescent="0.25">
      <c r="B833" t="s">
        <v>303</v>
      </c>
      <c r="C833" s="17">
        <v>0.113425472884277</v>
      </c>
      <c r="D833" s="17">
        <v>0.13443793443893501</v>
      </c>
      <c r="E833" s="17">
        <v>8.6992975358822902E-2</v>
      </c>
      <c r="F833" s="17"/>
      <c r="G833" s="17">
        <v>7.1529566924413104E-2</v>
      </c>
      <c r="H833" s="17">
        <v>8.6844950505703705E-2</v>
      </c>
      <c r="I833" s="17">
        <v>0.159476253196633</v>
      </c>
      <c r="J833" s="17">
        <v>0.17844572258403599</v>
      </c>
      <c r="K833" s="17">
        <v>4.7274063331474298E-2</v>
      </c>
      <c r="L833" s="17">
        <v>9.6547468218050103E-2</v>
      </c>
      <c r="M833" s="17"/>
      <c r="N833" s="17">
        <v>9.3221723237894294E-2</v>
      </c>
      <c r="O833" s="17">
        <v>4.4546746357885698E-2</v>
      </c>
      <c r="P833" s="17">
        <v>0.169389819408476</v>
      </c>
      <c r="Q833" s="17">
        <v>0.14633782393577</v>
      </c>
      <c r="R833" s="17"/>
      <c r="S833" s="17">
        <v>6.0764274693215201E-2</v>
      </c>
      <c r="T833" s="17">
        <v>0.10225051946333499</v>
      </c>
      <c r="U833" s="17">
        <v>7.6702400623507694E-2</v>
      </c>
      <c r="V833" s="17">
        <v>0.22213612668329499</v>
      </c>
      <c r="W833" s="17">
        <v>0.17427215768753701</v>
      </c>
      <c r="X833" s="17">
        <v>8.71032797794037E-2</v>
      </c>
      <c r="Y833" s="17">
        <v>0.129150705918293</v>
      </c>
      <c r="Z833" s="17">
        <v>0</v>
      </c>
      <c r="AA833" s="17">
        <v>6.6599790562969094E-2</v>
      </c>
      <c r="AB833" s="17">
        <v>0.15597496620114301</v>
      </c>
      <c r="AC833" s="17">
        <v>0.29894580352477601</v>
      </c>
      <c r="AD833" s="17">
        <v>0</v>
      </c>
      <c r="AE833" s="17"/>
      <c r="AF833" s="17">
        <v>0.14833086819938099</v>
      </c>
      <c r="AG833" s="17">
        <v>4.1725587440294601E-2</v>
      </c>
      <c r="AH833" s="17">
        <v>0.283647247258763</v>
      </c>
      <c r="AI833" s="17"/>
      <c r="AJ833" s="17">
        <v>0.110193009633684</v>
      </c>
      <c r="AK833" s="17">
        <v>0.10634977994648299</v>
      </c>
      <c r="AL833" s="17">
        <v>0.13669373240556501</v>
      </c>
      <c r="AM833" s="17">
        <v>0</v>
      </c>
      <c r="AN833" s="17">
        <v>0.16606649118385999</v>
      </c>
    </row>
    <row r="834" spans="2:40" x14ac:dyDescent="0.25">
      <c r="B834" t="s">
        <v>64</v>
      </c>
      <c r="C834" s="17">
        <v>7.0702664947271995E-2</v>
      </c>
      <c r="D834" s="17">
        <v>6.9922302756586299E-2</v>
      </c>
      <c r="E834" s="17">
        <v>7.3758236272730496E-2</v>
      </c>
      <c r="F834" s="17"/>
      <c r="G834" s="17">
        <v>3.5737863396756803E-2</v>
      </c>
      <c r="H834" s="17">
        <v>0</v>
      </c>
      <c r="I834" s="17">
        <v>7.9202820024534701E-2</v>
      </c>
      <c r="J834" s="17">
        <v>8.0071243036238401E-2</v>
      </c>
      <c r="K834" s="17">
        <v>0.21013791158929301</v>
      </c>
      <c r="L834" s="17">
        <v>9.4966605746233307E-2</v>
      </c>
      <c r="M834" s="17"/>
      <c r="N834" s="17">
        <v>6.6067412835573699E-2</v>
      </c>
      <c r="O834" s="17">
        <v>0.103273463575838</v>
      </c>
      <c r="P834" s="17">
        <v>2.8270085541680898E-2</v>
      </c>
      <c r="Q834" s="17">
        <v>7.9047764221469599E-2</v>
      </c>
      <c r="R834" s="17"/>
      <c r="S834" s="17">
        <v>6.2132243741893099E-2</v>
      </c>
      <c r="T834" s="17">
        <v>8.7825346775610699E-2</v>
      </c>
      <c r="U834" s="17">
        <v>0</v>
      </c>
      <c r="V834" s="17">
        <v>6.7490693161023393E-2</v>
      </c>
      <c r="W834" s="17">
        <v>0</v>
      </c>
      <c r="X834" s="17">
        <v>0.14436981960150699</v>
      </c>
      <c r="Y834" s="17">
        <v>0</v>
      </c>
      <c r="Z834" s="17">
        <v>0</v>
      </c>
      <c r="AA834" s="17">
        <v>0.202366386944203</v>
      </c>
      <c r="AB834" s="17">
        <v>0</v>
      </c>
      <c r="AC834" s="17">
        <v>0</v>
      </c>
      <c r="AD834" s="17">
        <v>0.46995477527457202</v>
      </c>
      <c r="AE834" s="17"/>
      <c r="AF834" s="17">
        <v>5.0353128777520698E-2</v>
      </c>
      <c r="AG834" s="17">
        <v>9.1482345568271603E-2</v>
      </c>
      <c r="AH834" s="17">
        <v>9.4150120262893794E-2</v>
      </c>
      <c r="AI834" s="17"/>
      <c r="AJ834" s="17">
        <v>6.0496410459381797E-2</v>
      </c>
      <c r="AK834" s="17">
        <v>4.8070201555923599E-2</v>
      </c>
      <c r="AL834" s="17">
        <v>0.11007368275528</v>
      </c>
      <c r="AM834" s="17">
        <v>0</v>
      </c>
      <c r="AN834" s="17">
        <v>0.16922309938746999</v>
      </c>
    </row>
    <row r="835" spans="2:40" x14ac:dyDescent="0.25">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c r="AA835" s="17"/>
      <c r="AB835" s="17"/>
      <c r="AC835" s="17"/>
      <c r="AD835" s="17"/>
      <c r="AE835" s="17"/>
      <c r="AF835" s="17"/>
      <c r="AG835" s="17"/>
      <c r="AH835" s="17"/>
      <c r="AI835" s="17"/>
      <c r="AJ835" s="17"/>
      <c r="AK835" s="17"/>
      <c r="AL835" s="17"/>
      <c r="AM835" s="17"/>
      <c r="AN835" s="17"/>
    </row>
    <row r="836" spans="2:40" x14ac:dyDescent="0.25">
      <c r="B836" s="6" t="s">
        <v>346</v>
      </c>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c r="AA836" s="17"/>
      <c r="AB836" s="17"/>
      <c r="AC836" s="17"/>
      <c r="AD836" s="17"/>
      <c r="AE836" s="17"/>
      <c r="AF836" s="17"/>
      <c r="AG836" s="17"/>
      <c r="AH836" s="17"/>
      <c r="AI836" s="17"/>
      <c r="AJ836" s="17"/>
      <c r="AK836" s="17"/>
      <c r="AL836" s="17"/>
      <c r="AM836" s="17"/>
      <c r="AN836" s="17"/>
    </row>
    <row r="837" spans="2:40" x14ac:dyDescent="0.25">
      <c r="B837" s="24" t="s">
        <v>340</v>
      </c>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c r="AA837" s="17"/>
      <c r="AB837" s="17"/>
      <c r="AC837" s="17"/>
      <c r="AD837" s="17"/>
      <c r="AE837" s="17"/>
      <c r="AF837" s="17"/>
      <c r="AG837" s="17"/>
      <c r="AH837" s="17"/>
      <c r="AI837" s="17"/>
      <c r="AJ837" s="17"/>
      <c r="AK837" s="17"/>
      <c r="AL837" s="17"/>
      <c r="AM837" s="17"/>
      <c r="AN837" s="17"/>
    </row>
    <row r="838" spans="2:40" x14ac:dyDescent="0.25">
      <c r="B838" t="s">
        <v>296</v>
      </c>
      <c r="C838" s="17">
        <v>1.8243740768895698E-2</v>
      </c>
      <c r="D838" s="17">
        <v>3.37945663222467E-2</v>
      </c>
      <c r="E838" s="17">
        <v>0</v>
      </c>
      <c r="F838" s="17"/>
      <c r="G838" s="17">
        <v>0</v>
      </c>
      <c r="H838" s="17">
        <v>0</v>
      </c>
      <c r="I838" s="17">
        <v>0</v>
      </c>
      <c r="J838" s="17">
        <v>0</v>
      </c>
      <c r="K838" s="17">
        <v>0</v>
      </c>
      <c r="L838" s="17">
        <v>0.51518731771183002</v>
      </c>
      <c r="M838" s="17"/>
      <c r="N838" s="17">
        <v>5.6619821154607897E-2</v>
      </c>
      <c r="O838" s="17">
        <v>0</v>
      </c>
      <c r="P838" s="17">
        <v>0</v>
      </c>
      <c r="Q838" s="17">
        <v>0</v>
      </c>
      <c r="R838" s="17"/>
      <c r="S838" s="17">
        <v>0</v>
      </c>
      <c r="T838" s="17">
        <v>0</v>
      </c>
      <c r="U838" s="17">
        <v>0</v>
      </c>
      <c r="V838" s="17">
        <v>0</v>
      </c>
      <c r="W838" s="17">
        <v>0</v>
      </c>
      <c r="X838" s="17">
        <v>0.147078206134722</v>
      </c>
      <c r="Y838" s="17">
        <v>0</v>
      </c>
      <c r="Z838" s="17">
        <v>0</v>
      </c>
      <c r="AA838" s="17">
        <v>0</v>
      </c>
      <c r="AB838" s="17">
        <v>0</v>
      </c>
      <c r="AC838" s="17">
        <v>0</v>
      </c>
      <c r="AD838" s="17">
        <v>0</v>
      </c>
      <c r="AE838" s="17"/>
      <c r="AF838" s="17">
        <v>6.5631519128547006E-2</v>
      </c>
      <c r="AG838" s="17">
        <v>0</v>
      </c>
      <c r="AH838" s="17">
        <v>0</v>
      </c>
      <c r="AI838" s="17"/>
      <c r="AJ838" s="17">
        <v>3.7836698308567097E-2</v>
      </c>
      <c r="AK838" s="17">
        <v>0</v>
      </c>
      <c r="AL838" s="17">
        <v>0</v>
      </c>
      <c r="AM838" s="17">
        <v>0</v>
      </c>
      <c r="AN838" s="17">
        <v>0</v>
      </c>
    </row>
    <row r="839" spans="2:40" x14ac:dyDescent="0.25">
      <c r="B839" t="s">
        <v>297</v>
      </c>
      <c r="C839" s="17">
        <v>9.3292760104880898E-2</v>
      </c>
      <c r="D839" s="17">
        <v>0.13360271665875201</v>
      </c>
      <c r="E839" s="17">
        <v>4.6002383446015802E-2</v>
      </c>
      <c r="F839" s="17"/>
      <c r="G839" s="17">
        <v>0.16566095220181401</v>
      </c>
      <c r="H839" s="17">
        <v>6.7944273070199096E-2</v>
      </c>
      <c r="I839" s="17">
        <v>0</v>
      </c>
      <c r="J839" s="17">
        <v>0</v>
      </c>
      <c r="K839" s="17">
        <v>0.54507640468850804</v>
      </c>
      <c r="L839" s="17">
        <v>0</v>
      </c>
      <c r="M839" s="17"/>
      <c r="N839" s="17">
        <v>6.6825784676897496E-2</v>
      </c>
      <c r="O839" s="17">
        <v>8.74018346266702E-2</v>
      </c>
      <c r="P839" s="17">
        <v>8.1774612863112495E-2</v>
      </c>
      <c r="Q839" s="17">
        <v>0.183704553401492</v>
      </c>
      <c r="R839" s="17"/>
      <c r="S839" s="17">
        <v>0.111046172770716</v>
      </c>
      <c r="T839" s="17">
        <v>0</v>
      </c>
      <c r="U839" s="17">
        <v>0</v>
      </c>
      <c r="V839" s="17">
        <v>0</v>
      </c>
      <c r="W839" s="17">
        <v>0</v>
      </c>
      <c r="X839" s="17">
        <v>0</v>
      </c>
      <c r="Y839" s="17">
        <v>0.32588944667166703</v>
      </c>
      <c r="Z839" s="17">
        <v>0</v>
      </c>
      <c r="AA839" s="17">
        <v>0</v>
      </c>
      <c r="AB839" s="17">
        <v>0</v>
      </c>
      <c r="AC839" s="17">
        <v>0.485628150586497</v>
      </c>
      <c r="AD839" s="17">
        <v>1</v>
      </c>
      <c r="AE839" s="17"/>
      <c r="AF839" s="17">
        <v>0</v>
      </c>
      <c r="AG839" s="17">
        <v>5.2272863146126398E-2</v>
      </c>
      <c r="AH839" s="17">
        <v>0.34032690905431001</v>
      </c>
      <c r="AI839" s="17"/>
      <c r="AJ839" s="17">
        <v>9.9200321250036499E-2</v>
      </c>
      <c r="AK839" s="17">
        <v>6.6690093079954604E-2</v>
      </c>
      <c r="AL839" s="17">
        <v>0</v>
      </c>
      <c r="AM839" s="17">
        <v>0</v>
      </c>
      <c r="AN839" s="17">
        <v>0.27308374675168701</v>
      </c>
    </row>
    <row r="840" spans="2:40" x14ac:dyDescent="0.25">
      <c r="B840" t="s">
        <v>298</v>
      </c>
      <c r="C840" s="17">
        <v>0.18280483431212499</v>
      </c>
      <c r="D840" s="17">
        <v>0.165228507441015</v>
      </c>
      <c r="E840" s="17">
        <v>0.20342482969473799</v>
      </c>
      <c r="F840" s="17"/>
      <c r="G840" s="17">
        <v>8.2474738453487906E-2</v>
      </c>
      <c r="H840" s="17">
        <v>0.125747224545014</v>
      </c>
      <c r="I840" s="17">
        <v>0.33516338882396401</v>
      </c>
      <c r="J840" s="17">
        <v>0</v>
      </c>
      <c r="K840" s="17">
        <v>0.45492359531149201</v>
      </c>
      <c r="L840" s="17">
        <v>0</v>
      </c>
      <c r="M840" s="17"/>
      <c r="N840" s="17">
        <v>5.5915852762678998E-2</v>
      </c>
      <c r="O840" s="17">
        <v>0.22636524557909099</v>
      </c>
      <c r="P840" s="17">
        <v>0.193033368472045</v>
      </c>
      <c r="Q840" s="17">
        <v>0.364087913858121</v>
      </c>
      <c r="R840" s="17"/>
      <c r="S840" s="17">
        <v>9.0932663453425697E-2</v>
      </c>
      <c r="T840" s="17">
        <v>0</v>
      </c>
      <c r="U840" s="17">
        <v>0</v>
      </c>
      <c r="V840" s="17">
        <v>0.51589134502037404</v>
      </c>
      <c r="W840" s="17">
        <v>0</v>
      </c>
      <c r="X840" s="17">
        <v>0.16100550308461001</v>
      </c>
      <c r="Y840" s="17">
        <v>0</v>
      </c>
      <c r="Z840" s="17">
        <v>0.32454082830445002</v>
      </c>
      <c r="AA840" s="17">
        <v>0.12753363258102299</v>
      </c>
      <c r="AB840" s="17">
        <v>0.53636809451746104</v>
      </c>
      <c r="AC840" s="17">
        <v>0</v>
      </c>
      <c r="AD840" s="17">
        <v>0</v>
      </c>
      <c r="AE840" s="17"/>
      <c r="AF840" s="17">
        <v>0.328322366496966</v>
      </c>
      <c r="AG840" s="17">
        <v>0.17946414264353</v>
      </c>
      <c r="AH840" s="17">
        <v>0</v>
      </c>
      <c r="AI840" s="17"/>
      <c r="AJ840" s="17">
        <v>0.19033518447123701</v>
      </c>
      <c r="AK840" s="17">
        <v>0.197355790021609</v>
      </c>
      <c r="AL840" s="17">
        <v>0</v>
      </c>
      <c r="AM840" s="17">
        <v>0.61401402334710597</v>
      </c>
      <c r="AN840" s="17">
        <v>0</v>
      </c>
    </row>
    <row r="841" spans="2:40" x14ac:dyDescent="0.25">
      <c r="B841" t="s">
        <v>299</v>
      </c>
      <c r="C841" s="17">
        <v>0.30731711624661301</v>
      </c>
      <c r="D841" s="17">
        <v>0.29620330192391497</v>
      </c>
      <c r="E841" s="17">
        <v>0.320355494611886</v>
      </c>
      <c r="F841" s="17"/>
      <c r="G841" s="17">
        <v>0.47326270303547202</v>
      </c>
      <c r="H841" s="17">
        <v>0.28639873832101098</v>
      </c>
      <c r="I841" s="17">
        <v>0.147285478675373</v>
      </c>
      <c r="J841" s="17">
        <v>1</v>
      </c>
      <c r="K841" s="17">
        <v>0</v>
      </c>
      <c r="L841" s="17">
        <v>0.48481268228816998</v>
      </c>
      <c r="M841" s="17"/>
      <c r="N841" s="17">
        <v>0.13103741412669101</v>
      </c>
      <c r="O841" s="17">
        <v>0.457938255354774</v>
      </c>
      <c r="P841" s="17">
        <v>0.28619773375584101</v>
      </c>
      <c r="Q841" s="17">
        <v>0.452207532740386</v>
      </c>
      <c r="R841" s="17"/>
      <c r="S841" s="17">
        <v>0.289448384039314</v>
      </c>
      <c r="T841" s="17">
        <v>0.46861481501837299</v>
      </c>
      <c r="U841" s="17">
        <v>1</v>
      </c>
      <c r="V841" s="17">
        <v>0.48410865497962602</v>
      </c>
      <c r="W841" s="17">
        <v>0.55896862943723202</v>
      </c>
      <c r="X841" s="17">
        <v>0.352501004766333</v>
      </c>
      <c r="Y841" s="17">
        <v>0.67411055332833303</v>
      </c>
      <c r="Z841" s="17">
        <v>0.330069701018054</v>
      </c>
      <c r="AA841" s="17">
        <v>0.121525405578125</v>
      </c>
      <c r="AB841" s="17">
        <v>0</v>
      </c>
      <c r="AC841" s="17">
        <v>0</v>
      </c>
      <c r="AD841" s="17">
        <v>0</v>
      </c>
      <c r="AE841" s="17"/>
      <c r="AF841" s="17">
        <v>0.309976456038217</v>
      </c>
      <c r="AG841" s="17">
        <v>0.22301460637805801</v>
      </c>
      <c r="AH841" s="17">
        <v>0.54856062596876798</v>
      </c>
      <c r="AI841" s="17"/>
      <c r="AJ841" s="17">
        <v>0.18737190824119601</v>
      </c>
      <c r="AK841" s="17">
        <v>0.35011350133011698</v>
      </c>
      <c r="AL841" s="17">
        <v>0</v>
      </c>
      <c r="AM841" s="17">
        <v>0.38598597665289403</v>
      </c>
      <c r="AN841" s="17">
        <v>0.72691625324831299</v>
      </c>
    </row>
    <row r="842" spans="2:40" x14ac:dyDescent="0.25">
      <c r="B842" t="s">
        <v>300</v>
      </c>
      <c r="C842" s="17">
        <v>0.16817486868831399</v>
      </c>
      <c r="D842" s="17">
        <v>0.16743504193525199</v>
      </c>
      <c r="E842" s="17">
        <v>0.169042810229452</v>
      </c>
      <c r="F842" s="17"/>
      <c r="G842" s="17">
        <v>0.13780632274343901</v>
      </c>
      <c r="H842" s="17">
        <v>0.198888208772073</v>
      </c>
      <c r="I842" s="17">
        <v>0.22088339720832301</v>
      </c>
      <c r="J842" s="17">
        <v>0</v>
      </c>
      <c r="K842" s="17">
        <v>0</v>
      </c>
      <c r="L842" s="17">
        <v>0</v>
      </c>
      <c r="M842" s="17"/>
      <c r="N842" s="17">
        <v>0.239104430943823</v>
      </c>
      <c r="O842" s="17">
        <v>7.4945672068632493E-2</v>
      </c>
      <c r="P842" s="17">
        <v>0.27278285366646599</v>
      </c>
      <c r="Q842" s="17">
        <v>0</v>
      </c>
      <c r="R842" s="17"/>
      <c r="S842" s="17">
        <v>0.24763010449238099</v>
      </c>
      <c r="T842" s="17">
        <v>0</v>
      </c>
      <c r="U842" s="17">
        <v>0</v>
      </c>
      <c r="V842" s="17">
        <v>0</v>
      </c>
      <c r="W842" s="17">
        <v>0</v>
      </c>
      <c r="X842" s="17">
        <v>0.19513219727960501</v>
      </c>
      <c r="Y842" s="17">
        <v>0</v>
      </c>
      <c r="Z842" s="17">
        <v>0</v>
      </c>
      <c r="AA842" s="17">
        <v>0.44297104628935202</v>
      </c>
      <c r="AB842" s="17">
        <v>0.238398318210821</v>
      </c>
      <c r="AC842" s="17">
        <v>0</v>
      </c>
      <c r="AD842" s="17">
        <v>0</v>
      </c>
      <c r="AE842" s="17"/>
      <c r="AF842" s="17">
        <v>7.4225883792474801E-2</v>
      </c>
      <c r="AG842" s="17">
        <v>0.25755289611589699</v>
      </c>
      <c r="AH842" s="17">
        <v>0</v>
      </c>
      <c r="AI842" s="17"/>
      <c r="AJ842" s="17">
        <v>0.13554522122482901</v>
      </c>
      <c r="AK842" s="17">
        <v>0.195217640938215</v>
      </c>
      <c r="AL842" s="17">
        <v>1</v>
      </c>
      <c r="AM842" s="17">
        <v>0</v>
      </c>
      <c r="AN842" s="17">
        <v>0</v>
      </c>
    </row>
    <row r="843" spans="2:40" x14ac:dyDescent="0.25">
      <c r="B843" t="s">
        <v>301</v>
      </c>
      <c r="C843" s="17">
        <v>0.16776096154765999</v>
      </c>
      <c r="D843" s="17">
        <v>0.16343940481212599</v>
      </c>
      <c r="E843" s="17">
        <v>0.17283087635897901</v>
      </c>
      <c r="F843" s="17"/>
      <c r="G843" s="17">
        <v>0</v>
      </c>
      <c r="H843" s="17">
        <v>0.32102155529170301</v>
      </c>
      <c r="I843" s="17">
        <v>0.223146868128732</v>
      </c>
      <c r="J843" s="17">
        <v>0</v>
      </c>
      <c r="K843" s="17">
        <v>0</v>
      </c>
      <c r="L843" s="17">
        <v>0</v>
      </c>
      <c r="M843" s="17"/>
      <c r="N843" s="17">
        <v>0.32112999144077398</v>
      </c>
      <c r="O843" s="17">
        <v>0.15334899237083199</v>
      </c>
      <c r="P843" s="17">
        <v>8.6161619050045393E-2</v>
      </c>
      <c r="Q843" s="17">
        <v>0</v>
      </c>
      <c r="R843" s="17"/>
      <c r="S843" s="17">
        <v>0.17793802409814199</v>
      </c>
      <c r="T843" s="17">
        <v>0.53138518498162701</v>
      </c>
      <c r="U843" s="17">
        <v>0</v>
      </c>
      <c r="V843" s="17">
        <v>0</v>
      </c>
      <c r="W843" s="17">
        <v>0.44103137056276798</v>
      </c>
      <c r="X843" s="17">
        <v>0.14428308873473</v>
      </c>
      <c r="Y843" s="17">
        <v>0</v>
      </c>
      <c r="Z843" s="17">
        <v>0.34538947067749598</v>
      </c>
      <c r="AA843" s="17">
        <v>0.15398495777575</v>
      </c>
      <c r="AB843" s="17">
        <v>0</v>
      </c>
      <c r="AC843" s="17">
        <v>0.514371849413503</v>
      </c>
      <c r="AD843" s="17">
        <v>0</v>
      </c>
      <c r="AE843" s="17"/>
      <c r="AF843" s="17">
        <v>0.221843774543794</v>
      </c>
      <c r="AG843" s="17">
        <v>0.20799758525614401</v>
      </c>
      <c r="AH843" s="17">
        <v>0</v>
      </c>
      <c r="AI843" s="17"/>
      <c r="AJ843" s="17">
        <v>0.26161818363578199</v>
      </c>
      <c r="AK843" s="17">
        <v>0.12889503824671</v>
      </c>
      <c r="AL843" s="17">
        <v>0</v>
      </c>
      <c r="AM843" s="17">
        <v>0</v>
      </c>
      <c r="AN843" s="17">
        <v>0</v>
      </c>
    </row>
    <row r="844" spans="2:40" x14ac:dyDescent="0.25">
      <c r="B844" t="s">
        <v>302</v>
      </c>
      <c r="C844" s="17">
        <v>4.2475598902209401E-2</v>
      </c>
      <c r="D844" s="17">
        <v>4.02964609066934E-2</v>
      </c>
      <c r="E844" s="17">
        <v>4.5032095247271899E-2</v>
      </c>
      <c r="F844" s="17"/>
      <c r="G844" s="17">
        <v>7.1768710056723195E-2</v>
      </c>
      <c r="H844" s="17">
        <v>0</v>
      </c>
      <c r="I844" s="17">
        <v>7.3520867163608297E-2</v>
      </c>
      <c r="J844" s="17">
        <v>0</v>
      </c>
      <c r="K844" s="17">
        <v>0</v>
      </c>
      <c r="L844" s="17">
        <v>0</v>
      </c>
      <c r="M844" s="17"/>
      <c r="N844" s="17">
        <v>6.7513173210886304E-2</v>
      </c>
      <c r="O844" s="17">
        <v>0</v>
      </c>
      <c r="P844" s="17">
        <v>8.00498121924898E-2</v>
      </c>
      <c r="Q844" s="17">
        <v>0</v>
      </c>
      <c r="R844" s="17"/>
      <c r="S844" s="17">
        <v>0</v>
      </c>
      <c r="T844" s="17">
        <v>0</v>
      </c>
      <c r="U844" s="17">
        <v>0</v>
      </c>
      <c r="V844" s="17">
        <v>0</v>
      </c>
      <c r="W844" s="17">
        <v>0</v>
      </c>
      <c r="X844" s="17">
        <v>0</v>
      </c>
      <c r="Y844" s="17">
        <v>0</v>
      </c>
      <c r="Z844" s="17">
        <v>0</v>
      </c>
      <c r="AA844" s="17">
        <v>0.15398495777575</v>
      </c>
      <c r="AB844" s="17">
        <v>0.22523358727171799</v>
      </c>
      <c r="AC844" s="17">
        <v>0</v>
      </c>
      <c r="AD844" s="17">
        <v>0</v>
      </c>
      <c r="AE844" s="17"/>
      <c r="AF844" s="17">
        <v>0</v>
      </c>
      <c r="AG844" s="17">
        <v>4.0625053595638103E-2</v>
      </c>
      <c r="AH844" s="17">
        <v>0.11111246497692299</v>
      </c>
      <c r="AI844" s="17"/>
      <c r="AJ844" s="17">
        <v>8.8092482868352001E-2</v>
      </c>
      <c r="AK844" s="17">
        <v>0</v>
      </c>
      <c r="AL844" s="17">
        <v>0</v>
      </c>
      <c r="AM844" s="17">
        <v>0</v>
      </c>
      <c r="AN844" s="17">
        <v>0</v>
      </c>
    </row>
    <row r="845" spans="2:40" x14ac:dyDescent="0.25">
      <c r="B845" t="s">
        <v>303</v>
      </c>
      <c r="C845" s="17">
        <v>1.99301194293014E-2</v>
      </c>
      <c r="D845" s="17">
        <v>0</v>
      </c>
      <c r="E845" s="17">
        <v>4.3311510411657102E-2</v>
      </c>
      <c r="F845" s="17"/>
      <c r="G845" s="17">
        <v>6.9026573509063494E-2</v>
      </c>
      <c r="H845" s="17">
        <v>0</v>
      </c>
      <c r="I845" s="17">
        <v>0</v>
      </c>
      <c r="J845" s="17">
        <v>0</v>
      </c>
      <c r="K845" s="17">
        <v>0</v>
      </c>
      <c r="L845" s="17">
        <v>0</v>
      </c>
      <c r="M845" s="17"/>
      <c r="N845" s="17">
        <v>6.18535316836408E-2</v>
      </c>
      <c r="O845" s="17">
        <v>0</v>
      </c>
      <c r="P845" s="17">
        <v>0</v>
      </c>
      <c r="Q845" s="17">
        <v>0</v>
      </c>
      <c r="R845" s="17"/>
      <c r="S845" s="17">
        <v>8.3004651146020403E-2</v>
      </c>
      <c r="T845" s="17">
        <v>0</v>
      </c>
      <c r="U845" s="17">
        <v>0</v>
      </c>
      <c r="V845" s="17">
        <v>0</v>
      </c>
      <c r="W845" s="17">
        <v>0</v>
      </c>
      <c r="X845" s="17">
        <v>0</v>
      </c>
      <c r="Y845" s="17">
        <v>0</v>
      </c>
      <c r="Z845" s="17">
        <v>0</v>
      </c>
      <c r="AA845" s="17">
        <v>0</v>
      </c>
      <c r="AB845" s="17">
        <v>0</v>
      </c>
      <c r="AC845" s="17">
        <v>0</v>
      </c>
      <c r="AD845" s="17">
        <v>0</v>
      </c>
      <c r="AE845" s="17"/>
      <c r="AF845" s="17">
        <v>0</v>
      </c>
      <c r="AG845" s="17">
        <v>3.90728528646066E-2</v>
      </c>
      <c r="AH845" s="17">
        <v>0</v>
      </c>
      <c r="AI845" s="17"/>
      <c r="AJ845" s="17">
        <v>0</v>
      </c>
      <c r="AK845" s="17">
        <v>6.1727936383394098E-2</v>
      </c>
      <c r="AL845" s="17">
        <v>0</v>
      </c>
      <c r="AM845" s="17">
        <v>0</v>
      </c>
      <c r="AN845" s="17">
        <v>0</v>
      </c>
    </row>
    <row r="846" spans="2:40" x14ac:dyDescent="0.25">
      <c r="B846" t="s">
        <v>64</v>
      </c>
      <c r="C846" s="17">
        <v>0</v>
      </c>
      <c r="D846" s="17">
        <v>0</v>
      </c>
      <c r="E846" s="17">
        <v>0</v>
      </c>
      <c r="F846" s="17"/>
      <c r="G846" s="17">
        <v>0</v>
      </c>
      <c r="H846" s="17">
        <v>0</v>
      </c>
      <c r="I846" s="17">
        <v>0</v>
      </c>
      <c r="J846" s="17">
        <v>0</v>
      </c>
      <c r="K846" s="17">
        <v>0</v>
      </c>
      <c r="L846" s="17">
        <v>0</v>
      </c>
      <c r="M846" s="17"/>
      <c r="N846" s="17">
        <v>0</v>
      </c>
      <c r="O846" s="17">
        <v>0</v>
      </c>
      <c r="P846" s="17">
        <v>0</v>
      </c>
      <c r="Q846" s="17">
        <v>0</v>
      </c>
      <c r="R846" s="17"/>
      <c r="S846" s="17">
        <v>0</v>
      </c>
      <c r="T846" s="17">
        <v>0</v>
      </c>
      <c r="U846" s="17">
        <v>0</v>
      </c>
      <c r="V846" s="17">
        <v>0</v>
      </c>
      <c r="W846" s="17">
        <v>0</v>
      </c>
      <c r="X846" s="17">
        <v>0</v>
      </c>
      <c r="Y846" s="17">
        <v>0</v>
      </c>
      <c r="Z846" s="17">
        <v>0</v>
      </c>
      <c r="AA846" s="17">
        <v>0</v>
      </c>
      <c r="AB846" s="17">
        <v>0</v>
      </c>
      <c r="AC846" s="17">
        <v>0</v>
      </c>
      <c r="AD846" s="17">
        <v>0</v>
      </c>
      <c r="AE846" s="17"/>
      <c r="AF846" s="17">
        <v>0</v>
      </c>
      <c r="AG846" s="17">
        <v>0</v>
      </c>
      <c r="AH846" s="17">
        <v>0</v>
      </c>
      <c r="AI846" s="17"/>
      <c r="AJ846" s="17">
        <v>0</v>
      </c>
      <c r="AK846" s="17">
        <v>0</v>
      </c>
      <c r="AL846" s="17">
        <v>0</v>
      </c>
      <c r="AM846" s="17">
        <v>0</v>
      </c>
      <c r="AN846" s="17">
        <v>0</v>
      </c>
    </row>
    <row r="847" spans="2:40" x14ac:dyDescent="0.25">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c r="AA847" s="17"/>
      <c r="AB847" s="17"/>
      <c r="AC847" s="17"/>
      <c r="AD847" s="17"/>
      <c r="AE847" s="17"/>
      <c r="AF847" s="17"/>
      <c r="AG847" s="17"/>
      <c r="AH847" s="17"/>
      <c r="AI847" s="17"/>
      <c r="AJ847" s="17"/>
      <c r="AK847" s="17"/>
      <c r="AL847" s="17"/>
      <c r="AM847" s="17"/>
      <c r="AN847" s="17"/>
    </row>
    <row r="848" spans="2:40" x14ac:dyDescent="0.25">
      <c r="B848" s="6" t="s">
        <v>347</v>
      </c>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c r="AA848" s="17"/>
      <c r="AB848" s="17"/>
      <c r="AC848" s="17"/>
      <c r="AD848" s="17"/>
      <c r="AE848" s="17"/>
      <c r="AF848" s="17"/>
      <c r="AG848" s="17"/>
      <c r="AH848" s="17"/>
      <c r="AI848" s="17"/>
      <c r="AJ848" s="17"/>
      <c r="AK848" s="17"/>
      <c r="AL848" s="17"/>
      <c r="AM848" s="17"/>
      <c r="AN848" s="17"/>
    </row>
    <row r="849" spans="2:40" x14ac:dyDescent="0.25">
      <c r="B849" s="24" t="s">
        <v>340</v>
      </c>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c r="AA849" s="17"/>
      <c r="AB849" s="17"/>
      <c r="AC849" s="17"/>
      <c r="AD849" s="17"/>
      <c r="AE849" s="17"/>
      <c r="AF849" s="17"/>
      <c r="AG849" s="17"/>
      <c r="AH849" s="17"/>
      <c r="AI849" s="17"/>
      <c r="AJ849" s="17"/>
      <c r="AK849" s="17"/>
      <c r="AL849" s="17"/>
      <c r="AM849" s="17"/>
      <c r="AN849" s="17"/>
    </row>
    <row r="850" spans="2:40" x14ac:dyDescent="0.25">
      <c r="B850" t="s">
        <v>296</v>
      </c>
      <c r="C850" s="17">
        <v>1.5896261708920102E-2</v>
      </c>
      <c r="D850" s="17">
        <v>1.21281803456592E-2</v>
      </c>
      <c r="E850" s="17">
        <v>2.13612359288343E-2</v>
      </c>
      <c r="F850" s="17"/>
      <c r="G850" s="17">
        <v>4.7064249575431899E-2</v>
      </c>
      <c r="H850" s="17">
        <v>0</v>
      </c>
      <c r="I850" s="17">
        <v>0</v>
      </c>
      <c r="J850" s="17">
        <v>0</v>
      </c>
      <c r="K850" s="17">
        <v>0</v>
      </c>
      <c r="L850" s="17">
        <v>6.1175552665906803E-2</v>
      </c>
      <c r="M850" s="17"/>
      <c r="N850" s="17">
        <v>2.2988685347558099E-2</v>
      </c>
      <c r="O850" s="17">
        <v>0</v>
      </c>
      <c r="P850" s="17">
        <v>3.3262093528784203E-2</v>
      </c>
      <c r="Q850" s="17">
        <v>0</v>
      </c>
      <c r="R850" s="17"/>
      <c r="S850" s="17">
        <v>0</v>
      </c>
      <c r="T850" s="17">
        <v>4.9362337741038403E-2</v>
      </c>
      <c r="U850" s="17">
        <v>0</v>
      </c>
      <c r="V850" s="17">
        <v>0</v>
      </c>
      <c r="W850" s="17">
        <v>0</v>
      </c>
      <c r="X850" s="17">
        <v>8.3649678076377895E-2</v>
      </c>
      <c r="Y850" s="17">
        <v>0</v>
      </c>
      <c r="Z850" s="17">
        <v>0</v>
      </c>
      <c r="AA850" s="17">
        <v>0</v>
      </c>
      <c r="AB850" s="17">
        <v>0</v>
      </c>
      <c r="AC850" s="17">
        <v>0</v>
      </c>
      <c r="AD850" s="17">
        <v>0</v>
      </c>
      <c r="AE850" s="17"/>
      <c r="AF850" s="17">
        <v>1.7243619725064201E-2</v>
      </c>
      <c r="AG850" s="17">
        <v>1.7473830419181699E-2</v>
      </c>
      <c r="AH850" s="17">
        <v>0</v>
      </c>
      <c r="AI850" s="17"/>
      <c r="AJ850" s="17">
        <v>2.20294920017041E-2</v>
      </c>
      <c r="AK850" s="17">
        <v>0</v>
      </c>
      <c r="AL850" s="17">
        <v>0</v>
      </c>
      <c r="AM850" s="17">
        <v>0</v>
      </c>
      <c r="AN850" s="17">
        <v>0</v>
      </c>
    </row>
    <row r="851" spans="2:40" x14ac:dyDescent="0.25">
      <c r="B851" t="s">
        <v>297</v>
      </c>
      <c r="C851" s="17">
        <v>0.135147548348415</v>
      </c>
      <c r="D851" s="17">
        <v>0.14309220870075101</v>
      </c>
      <c r="E851" s="17">
        <v>0.12362514216185699</v>
      </c>
      <c r="F851" s="17"/>
      <c r="G851" s="17">
        <v>0.15244310311105</v>
      </c>
      <c r="H851" s="17">
        <v>7.63646850818918E-2</v>
      </c>
      <c r="I851" s="17">
        <v>0.14918087317940501</v>
      </c>
      <c r="J851" s="17">
        <v>0.176747247473174</v>
      </c>
      <c r="K851" s="17">
        <v>0.167551517008421</v>
      </c>
      <c r="L851" s="17">
        <v>0.128854834113241</v>
      </c>
      <c r="M851" s="17"/>
      <c r="N851" s="17">
        <v>7.8546143385151507E-2</v>
      </c>
      <c r="O851" s="17">
        <v>9.7852519331232304E-2</v>
      </c>
      <c r="P851" s="17">
        <v>0.20828342152962501</v>
      </c>
      <c r="Q851" s="17">
        <v>0.158696476238811</v>
      </c>
      <c r="R851" s="17"/>
      <c r="S851" s="17">
        <v>0.16890251439603701</v>
      </c>
      <c r="T851" s="17">
        <v>6.5490201977604898E-2</v>
      </c>
      <c r="U851" s="17">
        <v>0.349785308681341</v>
      </c>
      <c r="V851" s="17">
        <v>0</v>
      </c>
      <c r="W851" s="17">
        <v>0.21724642710641501</v>
      </c>
      <c r="X851" s="17">
        <v>8.7201366309116804E-2</v>
      </c>
      <c r="Y851" s="17">
        <v>0.191678956038799</v>
      </c>
      <c r="Z851" s="17">
        <v>0</v>
      </c>
      <c r="AA851" s="17">
        <v>0.120921663888736</v>
      </c>
      <c r="AB851" s="17">
        <v>0.27530868386047103</v>
      </c>
      <c r="AC851" s="17">
        <v>8.8248678127527902E-2</v>
      </c>
      <c r="AD851" s="17">
        <v>0</v>
      </c>
      <c r="AE851" s="17"/>
      <c r="AF851" s="17">
        <v>0.130887231071347</v>
      </c>
      <c r="AG851" s="17">
        <v>0.108842942610741</v>
      </c>
      <c r="AH851" s="17">
        <v>0.346647046368737</v>
      </c>
      <c r="AI851" s="17"/>
      <c r="AJ851" s="17">
        <v>8.9788523728722106E-2</v>
      </c>
      <c r="AK851" s="17">
        <v>0.107396099500381</v>
      </c>
      <c r="AL851" s="17">
        <v>0.14414103414311699</v>
      </c>
      <c r="AM851" s="17">
        <v>1</v>
      </c>
      <c r="AN851" s="17">
        <v>0.67173996875436004</v>
      </c>
    </row>
    <row r="852" spans="2:40" x14ac:dyDescent="0.25">
      <c r="B852" t="s">
        <v>298</v>
      </c>
      <c r="C852" s="17">
        <v>0.20844364842262</v>
      </c>
      <c r="D852" s="17">
        <v>0.21050355023141501</v>
      </c>
      <c r="E852" s="17">
        <v>0.205456104047815</v>
      </c>
      <c r="F852" s="17"/>
      <c r="G852" s="17">
        <v>0.32575020104911401</v>
      </c>
      <c r="H852" s="17">
        <v>0.25137394406611702</v>
      </c>
      <c r="I852" s="17">
        <v>0.12869801800275399</v>
      </c>
      <c r="J852" s="17">
        <v>9.76707248194955E-2</v>
      </c>
      <c r="K852" s="17">
        <v>0.21507709104061101</v>
      </c>
      <c r="L852" s="17">
        <v>0.20179630601166201</v>
      </c>
      <c r="M852" s="17"/>
      <c r="N852" s="17">
        <v>0.223125803334566</v>
      </c>
      <c r="O852" s="17">
        <v>0.124547511137742</v>
      </c>
      <c r="P852" s="17">
        <v>0.28869006205185999</v>
      </c>
      <c r="Q852" s="17">
        <v>0.16725126729286399</v>
      </c>
      <c r="R852" s="17"/>
      <c r="S852" s="17">
        <v>0.380213012342697</v>
      </c>
      <c r="T852" s="17">
        <v>6.13734841681782E-2</v>
      </c>
      <c r="U852" s="17">
        <v>0.31090125183150802</v>
      </c>
      <c r="V852" s="17">
        <v>0.19678335419741899</v>
      </c>
      <c r="W852" s="17">
        <v>0.34267620869774901</v>
      </c>
      <c r="X852" s="17">
        <v>0.10936668152171</v>
      </c>
      <c r="Y852" s="17">
        <v>0.19417989210290401</v>
      </c>
      <c r="Z852" s="17">
        <v>0.15160942144730699</v>
      </c>
      <c r="AA852" s="17">
        <v>0.164959408669234</v>
      </c>
      <c r="AB852" s="17">
        <v>0.241135252038991</v>
      </c>
      <c r="AC852" s="17">
        <v>0.25753811612426702</v>
      </c>
      <c r="AD852" s="17">
        <v>0</v>
      </c>
      <c r="AE852" s="17"/>
      <c r="AF852" s="17">
        <v>0.18485604861392599</v>
      </c>
      <c r="AG852" s="17">
        <v>0.23202991054130401</v>
      </c>
      <c r="AH852" s="17">
        <v>0.20685203795142501</v>
      </c>
      <c r="AI852" s="17"/>
      <c r="AJ852" s="17">
        <v>0.15374562319958601</v>
      </c>
      <c r="AK852" s="17">
        <v>0.246653961120468</v>
      </c>
      <c r="AL852" s="17">
        <v>0.350637502975221</v>
      </c>
      <c r="AM852" s="17">
        <v>0</v>
      </c>
      <c r="AN852" s="17">
        <v>0</v>
      </c>
    </row>
    <row r="853" spans="2:40" x14ac:dyDescent="0.25">
      <c r="B853" t="s">
        <v>299</v>
      </c>
      <c r="C853" s="17">
        <v>0.18127909984328899</v>
      </c>
      <c r="D853" s="17">
        <v>0.27756254445737799</v>
      </c>
      <c r="E853" s="17">
        <v>4.1636005150348397E-2</v>
      </c>
      <c r="F853" s="17"/>
      <c r="G853" s="17">
        <v>0.30478510866293101</v>
      </c>
      <c r="H853" s="17">
        <v>0.27198755282722298</v>
      </c>
      <c r="I853" s="17">
        <v>0.142428943173282</v>
      </c>
      <c r="J853" s="17">
        <v>9.2403324585682997E-2</v>
      </c>
      <c r="K853" s="17">
        <v>0.14624570457764899</v>
      </c>
      <c r="L853" s="17">
        <v>0</v>
      </c>
      <c r="M853" s="17"/>
      <c r="N853" s="17">
        <v>0.131984501245794</v>
      </c>
      <c r="O853" s="17">
        <v>0.187655646389429</v>
      </c>
      <c r="P853" s="17">
        <v>0.151637615441854</v>
      </c>
      <c r="Q853" s="17">
        <v>0.274167646978422</v>
      </c>
      <c r="R853" s="17"/>
      <c r="S853" s="17">
        <v>8.8230659264078207E-2</v>
      </c>
      <c r="T853" s="17">
        <v>0.16562692886688199</v>
      </c>
      <c r="U853" s="17">
        <v>0.132053466687829</v>
      </c>
      <c r="V853" s="17">
        <v>0</v>
      </c>
      <c r="W853" s="17">
        <v>0.217060055911554</v>
      </c>
      <c r="X853" s="17">
        <v>0.18514384315027199</v>
      </c>
      <c r="Y853" s="17">
        <v>0.32732572533674897</v>
      </c>
      <c r="Z853" s="17">
        <v>0.17130722397332901</v>
      </c>
      <c r="AA853" s="17">
        <v>0.252284565905325</v>
      </c>
      <c r="AB853" s="17">
        <v>0</v>
      </c>
      <c r="AC853" s="17">
        <v>0.245352134016151</v>
      </c>
      <c r="AD853" s="17">
        <v>0</v>
      </c>
      <c r="AE853" s="17"/>
      <c r="AF853" s="17">
        <v>0.26618759448615698</v>
      </c>
      <c r="AG853" s="17">
        <v>0.123675133942471</v>
      </c>
      <c r="AH853" s="17">
        <v>0</v>
      </c>
      <c r="AI853" s="17"/>
      <c r="AJ853" s="17">
        <v>0.16568366864091799</v>
      </c>
      <c r="AK853" s="17">
        <v>0.25008033603820601</v>
      </c>
      <c r="AL853" s="17">
        <v>7.1442810072323198E-2</v>
      </c>
      <c r="AM853" s="17">
        <v>0</v>
      </c>
      <c r="AN853" s="17">
        <v>0</v>
      </c>
    </row>
    <row r="854" spans="2:40" x14ac:dyDescent="0.25">
      <c r="B854" t="s">
        <v>300</v>
      </c>
      <c r="C854" s="17">
        <v>0.15545335060714599</v>
      </c>
      <c r="D854" s="17">
        <v>6.2088762036657502E-2</v>
      </c>
      <c r="E854" s="17">
        <v>0.29086313091748101</v>
      </c>
      <c r="F854" s="17"/>
      <c r="G854" s="17">
        <v>0.12677955462139401</v>
      </c>
      <c r="H854" s="17">
        <v>3.4522655884589797E-2</v>
      </c>
      <c r="I854" s="17">
        <v>0.30134171043397801</v>
      </c>
      <c r="J854" s="17">
        <v>0.24015742575413701</v>
      </c>
      <c r="K854" s="17">
        <v>0</v>
      </c>
      <c r="L854" s="17">
        <v>0.20494570967248099</v>
      </c>
      <c r="M854" s="17"/>
      <c r="N854" s="17">
        <v>0.18522405069787801</v>
      </c>
      <c r="O854" s="17">
        <v>0.17124168422334901</v>
      </c>
      <c r="P854" s="17">
        <v>0.11279556139993099</v>
      </c>
      <c r="Q854" s="17">
        <v>0.15077949694065301</v>
      </c>
      <c r="R854" s="17"/>
      <c r="S854" s="17">
        <v>0.145779274818924</v>
      </c>
      <c r="T854" s="17">
        <v>0.36431664872084701</v>
      </c>
      <c r="U854" s="17">
        <v>0.10010236186388401</v>
      </c>
      <c r="V854" s="17">
        <v>0.19406670821073299</v>
      </c>
      <c r="W854" s="17">
        <v>0</v>
      </c>
      <c r="X854" s="17">
        <v>0.18439188221400299</v>
      </c>
      <c r="Y854" s="17">
        <v>0.103269141854113</v>
      </c>
      <c r="Z854" s="17">
        <v>0.16530167676256599</v>
      </c>
      <c r="AA854" s="17">
        <v>0.16712242785956899</v>
      </c>
      <c r="AB854" s="17">
        <v>0</v>
      </c>
      <c r="AC854" s="17">
        <v>7.6754710428380599E-2</v>
      </c>
      <c r="AD854" s="17">
        <v>0</v>
      </c>
      <c r="AE854" s="17"/>
      <c r="AF854" s="17">
        <v>0.18660229461390701</v>
      </c>
      <c r="AG854" s="17">
        <v>0.12327295142396499</v>
      </c>
      <c r="AH854" s="17">
        <v>0.21397419594355099</v>
      </c>
      <c r="AI854" s="17"/>
      <c r="AJ854" s="17">
        <v>0.25532256149126098</v>
      </c>
      <c r="AK854" s="17">
        <v>8.69769913724385E-2</v>
      </c>
      <c r="AL854" s="17">
        <v>0.232388995820836</v>
      </c>
      <c r="AM854" s="17">
        <v>0</v>
      </c>
      <c r="AN854" s="17">
        <v>0.32826003124564002</v>
      </c>
    </row>
    <row r="855" spans="2:40" x14ac:dyDescent="0.25">
      <c r="B855" t="s">
        <v>301</v>
      </c>
      <c r="C855" s="17">
        <v>0.15367408089989801</v>
      </c>
      <c r="D855" s="17">
        <v>0.18339964557277399</v>
      </c>
      <c r="E855" s="17">
        <v>0.110562101898182</v>
      </c>
      <c r="F855" s="17"/>
      <c r="G855" s="17">
        <v>4.3177782980078697E-2</v>
      </c>
      <c r="H855" s="17">
        <v>0.26391043428401101</v>
      </c>
      <c r="I855" s="17">
        <v>0.163115985151597</v>
      </c>
      <c r="J855" s="17">
        <v>0.248505314865444</v>
      </c>
      <c r="K855" s="17">
        <v>6.16282671200983E-2</v>
      </c>
      <c r="L855" s="17">
        <v>7.2124202825789893E-2</v>
      </c>
      <c r="M855" s="17"/>
      <c r="N855" s="17">
        <v>0.182312827170345</v>
      </c>
      <c r="O855" s="17">
        <v>0.191657329726483</v>
      </c>
      <c r="P855" s="17">
        <v>6.9351445661946703E-2</v>
      </c>
      <c r="Q855" s="17">
        <v>0.17892210519258001</v>
      </c>
      <c r="R855" s="17"/>
      <c r="S855" s="17">
        <v>0.21687453917826399</v>
      </c>
      <c r="T855" s="17">
        <v>0</v>
      </c>
      <c r="U855" s="17">
        <v>0</v>
      </c>
      <c r="V855" s="17">
        <v>0.43116971438122997</v>
      </c>
      <c r="W855" s="17">
        <v>0.22301730828428101</v>
      </c>
      <c r="X855" s="17">
        <v>0.27323938356625899</v>
      </c>
      <c r="Y855" s="17">
        <v>9.1416706590825306E-2</v>
      </c>
      <c r="Z855" s="17">
        <v>0.172845802838167</v>
      </c>
      <c r="AA855" s="17">
        <v>7.4330221599798005E-2</v>
      </c>
      <c r="AB855" s="17">
        <v>0.262747727546497</v>
      </c>
      <c r="AC855" s="17">
        <v>0.25545784307421199</v>
      </c>
      <c r="AD855" s="17">
        <v>0</v>
      </c>
      <c r="AE855" s="17"/>
      <c r="AF855" s="17">
        <v>0.11768140324222701</v>
      </c>
      <c r="AG855" s="17">
        <v>0.20982766778534401</v>
      </c>
      <c r="AH855" s="17">
        <v>0</v>
      </c>
      <c r="AI855" s="17"/>
      <c r="AJ855" s="17">
        <v>0.16075926228002099</v>
      </c>
      <c r="AK855" s="17">
        <v>0.121712603157748</v>
      </c>
      <c r="AL855" s="17">
        <v>0.14564821661845301</v>
      </c>
      <c r="AM855" s="17">
        <v>0</v>
      </c>
      <c r="AN855" s="17">
        <v>0</v>
      </c>
    </row>
    <row r="856" spans="2:40" x14ac:dyDescent="0.25">
      <c r="B856" t="s">
        <v>302</v>
      </c>
      <c r="C856" s="17">
        <v>4.10398626624906E-2</v>
      </c>
      <c r="D856" s="17">
        <v>4.0712212065417301E-2</v>
      </c>
      <c r="E856" s="17">
        <v>4.1515065263900398E-2</v>
      </c>
      <c r="F856" s="17"/>
      <c r="G856" s="17">
        <v>0</v>
      </c>
      <c r="H856" s="17">
        <v>6.7775649390663398E-2</v>
      </c>
      <c r="I856" s="17">
        <v>3.6712630198488798E-2</v>
      </c>
      <c r="J856" s="17">
        <v>0</v>
      </c>
      <c r="K856" s="17">
        <v>0.154777584708465</v>
      </c>
      <c r="L856" s="17">
        <v>0</v>
      </c>
      <c r="M856" s="17"/>
      <c r="N856" s="17">
        <v>7.6703468898203606E-2</v>
      </c>
      <c r="O856" s="17">
        <v>0</v>
      </c>
      <c r="P856" s="17">
        <v>6.5198825298381904E-2</v>
      </c>
      <c r="Q856" s="17">
        <v>0</v>
      </c>
      <c r="R856" s="17"/>
      <c r="S856" s="17">
        <v>0</v>
      </c>
      <c r="T856" s="17">
        <v>0.116503226243622</v>
      </c>
      <c r="U856" s="17">
        <v>0.10715761093543701</v>
      </c>
      <c r="V856" s="17">
        <v>0</v>
      </c>
      <c r="W856" s="17">
        <v>0</v>
      </c>
      <c r="X856" s="17">
        <v>0</v>
      </c>
      <c r="Y856" s="17">
        <v>0</v>
      </c>
      <c r="Z856" s="17">
        <v>0</v>
      </c>
      <c r="AA856" s="17">
        <v>0.105362296831134</v>
      </c>
      <c r="AB856" s="17">
        <v>0</v>
      </c>
      <c r="AC856" s="17">
        <v>0</v>
      </c>
      <c r="AD856" s="17">
        <v>0</v>
      </c>
      <c r="AE856" s="17"/>
      <c r="AF856" s="17">
        <v>1.9547284759596099E-2</v>
      </c>
      <c r="AG856" s="17">
        <v>3.0511665497231399E-2</v>
      </c>
      <c r="AH856" s="17">
        <v>0.232526719736287</v>
      </c>
      <c r="AI856" s="17"/>
      <c r="AJ856" s="17">
        <v>5.4256106449779497E-2</v>
      </c>
      <c r="AK856" s="17">
        <v>5.8939733730291301E-2</v>
      </c>
      <c r="AL856" s="17">
        <v>0</v>
      </c>
      <c r="AM856" s="17">
        <v>0</v>
      </c>
      <c r="AN856" s="17">
        <v>0</v>
      </c>
    </row>
    <row r="857" spans="2:40" x14ac:dyDescent="0.25">
      <c r="B857" t="s">
        <v>303</v>
      </c>
      <c r="C857" s="17">
        <v>1.87362905496655E-2</v>
      </c>
      <c r="D857" s="17">
        <v>1.37399010901925E-2</v>
      </c>
      <c r="E857" s="17">
        <v>2.5982721015551598E-2</v>
      </c>
      <c r="F857" s="17"/>
      <c r="G857" s="17">
        <v>0</v>
      </c>
      <c r="H857" s="17">
        <v>3.40650784655036E-2</v>
      </c>
      <c r="I857" s="17">
        <v>0</v>
      </c>
      <c r="J857" s="17">
        <v>0</v>
      </c>
      <c r="K857" s="17">
        <v>0.101750887477611</v>
      </c>
      <c r="L857" s="17">
        <v>0</v>
      </c>
      <c r="M857" s="17"/>
      <c r="N857" s="17">
        <v>0</v>
      </c>
      <c r="O857" s="17">
        <v>9.8983147436759095E-2</v>
      </c>
      <c r="P857" s="17">
        <v>0</v>
      </c>
      <c r="Q857" s="17">
        <v>0</v>
      </c>
      <c r="R857" s="17"/>
      <c r="S857" s="17">
        <v>0</v>
      </c>
      <c r="T857" s="17">
        <v>0</v>
      </c>
      <c r="U857" s="17">
        <v>0</v>
      </c>
      <c r="V857" s="17">
        <v>0</v>
      </c>
      <c r="W857" s="17">
        <v>0</v>
      </c>
      <c r="X857" s="17">
        <v>0</v>
      </c>
      <c r="Y857" s="17">
        <v>0</v>
      </c>
      <c r="Z857" s="17">
        <v>0.16609007214046401</v>
      </c>
      <c r="AA857" s="17">
        <v>0</v>
      </c>
      <c r="AB857" s="17">
        <v>0</v>
      </c>
      <c r="AC857" s="17">
        <v>0</v>
      </c>
      <c r="AD857" s="17">
        <v>1</v>
      </c>
      <c r="AE857" s="17"/>
      <c r="AF857" s="17">
        <v>1.9535134101470699E-2</v>
      </c>
      <c r="AG857" s="17">
        <v>2.1254278655375301E-2</v>
      </c>
      <c r="AH857" s="17">
        <v>0</v>
      </c>
      <c r="AI857" s="17"/>
      <c r="AJ857" s="17">
        <v>0</v>
      </c>
      <c r="AK857" s="17">
        <v>2.0519383390228199E-2</v>
      </c>
      <c r="AL857" s="17">
        <v>0</v>
      </c>
      <c r="AM857" s="17">
        <v>0</v>
      </c>
      <c r="AN857" s="17">
        <v>0</v>
      </c>
    </row>
    <row r="858" spans="2:40" x14ac:dyDescent="0.25">
      <c r="B858" t="s">
        <v>64</v>
      </c>
      <c r="C858" s="17">
        <v>9.0329856957555799E-2</v>
      </c>
      <c r="D858" s="17">
        <v>5.67729954997548E-2</v>
      </c>
      <c r="E858" s="17">
        <v>0.138998493616032</v>
      </c>
      <c r="F858" s="17"/>
      <c r="G858" s="17">
        <v>0</v>
      </c>
      <c r="H858" s="17">
        <v>0</v>
      </c>
      <c r="I858" s="17">
        <v>7.8521839860495393E-2</v>
      </c>
      <c r="J858" s="17">
        <v>0.144515962502066</v>
      </c>
      <c r="K858" s="17">
        <v>0.15296894806714401</v>
      </c>
      <c r="L858" s="17">
        <v>0.33110339471091899</v>
      </c>
      <c r="M858" s="17"/>
      <c r="N858" s="17">
        <v>9.91145199205032E-2</v>
      </c>
      <c r="O858" s="17">
        <v>0.12806216175500601</v>
      </c>
      <c r="P858" s="17">
        <v>7.0780975087617506E-2</v>
      </c>
      <c r="Q858" s="17">
        <v>7.0183007356669699E-2</v>
      </c>
      <c r="R858" s="17"/>
      <c r="S858" s="17">
        <v>0</v>
      </c>
      <c r="T858" s="17">
        <v>0.17732717228182801</v>
      </c>
      <c r="U858" s="17">
        <v>0</v>
      </c>
      <c r="V858" s="17">
        <v>0.17798022321061799</v>
      </c>
      <c r="W858" s="17">
        <v>0</v>
      </c>
      <c r="X858" s="17">
        <v>7.7007165162260999E-2</v>
      </c>
      <c r="Y858" s="17">
        <v>9.2129578076610499E-2</v>
      </c>
      <c r="Z858" s="17">
        <v>0.172845802838167</v>
      </c>
      <c r="AA858" s="17">
        <v>0.115019415246204</v>
      </c>
      <c r="AB858" s="17">
        <v>0.220808336554041</v>
      </c>
      <c r="AC858" s="17">
        <v>7.6648518229461296E-2</v>
      </c>
      <c r="AD858" s="17">
        <v>0</v>
      </c>
      <c r="AE858" s="17"/>
      <c r="AF858" s="17">
        <v>5.7459389386304599E-2</v>
      </c>
      <c r="AG858" s="17">
        <v>0.13311161912438599</v>
      </c>
      <c r="AH858" s="17">
        <v>0</v>
      </c>
      <c r="AI858" s="17"/>
      <c r="AJ858" s="17">
        <v>9.8414762208007794E-2</v>
      </c>
      <c r="AK858" s="17">
        <v>0.10772089169024</v>
      </c>
      <c r="AL858" s="17">
        <v>5.5741440370049397E-2</v>
      </c>
      <c r="AM858" s="17">
        <v>0</v>
      </c>
      <c r="AN858" s="17">
        <v>0</v>
      </c>
    </row>
    <row r="859" spans="2:40" x14ac:dyDescent="0.25">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c r="AA859" s="17"/>
      <c r="AB859" s="17"/>
      <c r="AC859" s="17"/>
      <c r="AD859" s="17"/>
      <c r="AE859" s="17"/>
      <c r="AF859" s="17"/>
      <c r="AG859" s="17"/>
      <c r="AH859" s="17"/>
      <c r="AI859" s="17"/>
      <c r="AJ859" s="17"/>
      <c r="AK859" s="17"/>
      <c r="AL859" s="17"/>
      <c r="AM859" s="17"/>
      <c r="AN859" s="17"/>
    </row>
    <row r="860" spans="2:40" x14ac:dyDescent="0.25">
      <c r="B860" s="6" t="s">
        <v>348</v>
      </c>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c r="AA860" s="17"/>
      <c r="AB860" s="17"/>
      <c r="AC860" s="17"/>
      <c r="AD860" s="17"/>
      <c r="AE860" s="17"/>
      <c r="AF860" s="17"/>
      <c r="AG860" s="17"/>
      <c r="AH860" s="17"/>
      <c r="AI860" s="17"/>
      <c r="AJ860" s="17"/>
      <c r="AK860" s="17"/>
      <c r="AL860" s="17"/>
      <c r="AM860" s="17"/>
      <c r="AN860" s="17"/>
    </row>
    <row r="861" spans="2:40" x14ac:dyDescent="0.25">
      <c r="B861" s="24" t="s">
        <v>340</v>
      </c>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c r="AA861" s="17"/>
      <c r="AB861" s="17"/>
      <c r="AC861" s="17"/>
      <c r="AD861" s="17"/>
      <c r="AE861" s="17"/>
      <c r="AF861" s="17"/>
      <c r="AG861" s="17"/>
      <c r="AH861" s="17"/>
      <c r="AI861" s="17"/>
      <c r="AJ861" s="17"/>
      <c r="AK861" s="17"/>
      <c r="AL861" s="17"/>
      <c r="AM861" s="17"/>
      <c r="AN861" s="17"/>
    </row>
    <row r="862" spans="2:40" x14ac:dyDescent="0.25">
      <c r="B862" t="s">
        <v>296</v>
      </c>
      <c r="C862" s="17">
        <v>5.2695777696032099E-2</v>
      </c>
      <c r="D862" s="17">
        <v>4.1763162894813001E-2</v>
      </c>
      <c r="E862" s="17">
        <v>6.6646650212741798E-2</v>
      </c>
      <c r="F862" s="17"/>
      <c r="G862" s="17">
        <v>0.116857069325177</v>
      </c>
      <c r="H862" s="17">
        <v>0</v>
      </c>
      <c r="I862" s="17">
        <v>2.3700241031744399E-2</v>
      </c>
      <c r="J862" s="17">
        <v>4.7689897958807903E-2</v>
      </c>
      <c r="K862" s="17">
        <v>6.8105362494032304E-2</v>
      </c>
      <c r="L862" s="17">
        <v>0</v>
      </c>
      <c r="M862" s="17"/>
      <c r="N862" s="17">
        <v>5.8613826672553999E-2</v>
      </c>
      <c r="O862" s="17">
        <v>2.0847705807398999E-2</v>
      </c>
      <c r="P862" s="17">
        <v>0.106824909566651</v>
      </c>
      <c r="Q862" s="17">
        <v>2.3621337770290102E-2</v>
      </c>
      <c r="R862" s="17"/>
      <c r="S862" s="17">
        <v>2.73524138781512E-2</v>
      </c>
      <c r="T862" s="17">
        <v>5.9388829769124497E-2</v>
      </c>
      <c r="U862" s="17">
        <v>0</v>
      </c>
      <c r="V862" s="17">
        <v>0</v>
      </c>
      <c r="W862" s="17">
        <v>0</v>
      </c>
      <c r="X862" s="17">
        <v>0.123912206770082</v>
      </c>
      <c r="Y862" s="17">
        <v>0</v>
      </c>
      <c r="Z862" s="17">
        <v>0</v>
      </c>
      <c r="AA862" s="17">
        <v>6.7958702964719397E-2</v>
      </c>
      <c r="AB862" s="17">
        <v>9.6475541539405296E-2</v>
      </c>
      <c r="AC862" s="17">
        <v>0</v>
      </c>
      <c r="AD862" s="17">
        <v>0.49643153245469501</v>
      </c>
      <c r="AE862" s="17"/>
      <c r="AF862" s="17">
        <v>2.6092175528269101E-2</v>
      </c>
      <c r="AG862" s="17">
        <v>3.23928875540892E-2</v>
      </c>
      <c r="AH862" s="17">
        <v>0</v>
      </c>
      <c r="AI862" s="17"/>
      <c r="AJ862" s="17">
        <v>3.8076921244145003E-2</v>
      </c>
      <c r="AK862" s="17">
        <v>3.07516128122492E-2</v>
      </c>
      <c r="AL862" s="17">
        <v>0</v>
      </c>
      <c r="AM862" s="17">
        <v>0</v>
      </c>
      <c r="AN862" s="17">
        <v>0</v>
      </c>
    </row>
    <row r="863" spans="2:40" x14ac:dyDescent="0.25">
      <c r="B863" t="s">
        <v>297</v>
      </c>
      <c r="C863" s="17">
        <v>0.107418915163837</v>
      </c>
      <c r="D863" s="17">
        <v>0.10194596463667099</v>
      </c>
      <c r="E863" s="17">
        <v>0.11440282857184</v>
      </c>
      <c r="F863" s="17"/>
      <c r="G863" s="17">
        <v>0.16547268672191001</v>
      </c>
      <c r="H863" s="17">
        <v>4.5629576706909397E-2</v>
      </c>
      <c r="I863" s="17">
        <v>0.114517622615641</v>
      </c>
      <c r="J863" s="17">
        <v>0.133995467358697</v>
      </c>
      <c r="K863" s="17">
        <v>6.2314465747976999E-2</v>
      </c>
      <c r="L863" s="17">
        <v>0</v>
      </c>
      <c r="M863" s="17"/>
      <c r="N863" s="17">
        <v>0.114995619395782</v>
      </c>
      <c r="O863" s="17">
        <v>9.1746213667460497E-2</v>
      </c>
      <c r="P863" s="17">
        <v>0.16281621982737299</v>
      </c>
      <c r="Q863" s="17">
        <v>5.8766643540526603E-2</v>
      </c>
      <c r="R863" s="17"/>
      <c r="S863" s="17">
        <v>0.16878672443058901</v>
      </c>
      <c r="T863" s="17">
        <v>0.104505812568569</v>
      </c>
      <c r="U863" s="17">
        <v>0.276731016341278</v>
      </c>
      <c r="V863" s="17">
        <v>0.27354113959460402</v>
      </c>
      <c r="W863" s="17">
        <v>0.111061784658171</v>
      </c>
      <c r="X863" s="17">
        <v>0</v>
      </c>
      <c r="Y863" s="17">
        <v>0.13760470530938501</v>
      </c>
      <c r="Z863" s="17">
        <v>0</v>
      </c>
      <c r="AA863" s="17">
        <v>0</v>
      </c>
      <c r="AB863" s="17">
        <v>0</v>
      </c>
      <c r="AC863" s="17">
        <v>0</v>
      </c>
      <c r="AD863" s="17">
        <v>0</v>
      </c>
      <c r="AE863" s="17"/>
      <c r="AF863" s="17">
        <v>0.16559078283495501</v>
      </c>
      <c r="AG863" s="17">
        <v>9.0188899848836906E-2</v>
      </c>
      <c r="AH863" s="17">
        <v>8.6865313176280906E-2</v>
      </c>
      <c r="AI863" s="17"/>
      <c r="AJ863" s="17">
        <v>0.12725497922919299</v>
      </c>
      <c r="AK863" s="17">
        <v>9.6077730677120193E-2</v>
      </c>
      <c r="AL863" s="17">
        <v>7.7195312728917595E-2</v>
      </c>
      <c r="AM863" s="17">
        <v>0</v>
      </c>
      <c r="AN863" s="17">
        <v>5.5504603354800203E-2</v>
      </c>
    </row>
    <row r="864" spans="2:40" x14ac:dyDescent="0.25">
      <c r="B864" t="s">
        <v>298</v>
      </c>
      <c r="C864" s="17">
        <v>0.200215647259636</v>
      </c>
      <c r="D864" s="17">
        <v>0.25328467240437103</v>
      </c>
      <c r="E864" s="17">
        <v>0.13249541583817201</v>
      </c>
      <c r="F864" s="17"/>
      <c r="G864" s="17">
        <v>0.186752337978835</v>
      </c>
      <c r="H864" s="17">
        <v>0.26917123597523102</v>
      </c>
      <c r="I864" s="17">
        <v>0.18901304306276501</v>
      </c>
      <c r="J864" s="17">
        <v>0.116626844200243</v>
      </c>
      <c r="K864" s="17">
        <v>0.153312986547083</v>
      </c>
      <c r="L864" s="17">
        <v>0.30920093667209098</v>
      </c>
      <c r="M864" s="17"/>
      <c r="N864" s="17">
        <v>0.22158724548299999</v>
      </c>
      <c r="O864" s="17">
        <v>0.194989337216806</v>
      </c>
      <c r="P864" s="17">
        <v>0.206544267363344</v>
      </c>
      <c r="Q864" s="17">
        <v>0.17600318941036699</v>
      </c>
      <c r="R864" s="17"/>
      <c r="S864" s="17">
        <v>0.215632093638501</v>
      </c>
      <c r="T864" s="17">
        <v>0.17029211310702499</v>
      </c>
      <c r="U864" s="17">
        <v>0.34052908988455599</v>
      </c>
      <c r="V864" s="17">
        <v>7.5334805378032804E-2</v>
      </c>
      <c r="W864" s="17">
        <v>0.23075202225511501</v>
      </c>
      <c r="X864" s="17">
        <v>0.13362667167504999</v>
      </c>
      <c r="Y864" s="17">
        <v>0.35532794029000098</v>
      </c>
      <c r="Z864" s="17">
        <v>0</v>
      </c>
      <c r="AA864" s="17">
        <v>7.0510395337328099E-2</v>
      </c>
      <c r="AB864" s="17">
        <v>0.19980760076071999</v>
      </c>
      <c r="AC864" s="17">
        <v>0.397147332022387</v>
      </c>
      <c r="AD864" s="17">
        <v>0</v>
      </c>
      <c r="AE864" s="17"/>
      <c r="AF864" s="17">
        <v>9.3113038040509397E-2</v>
      </c>
      <c r="AG864" s="17">
        <v>0.244613290573893</v>
      </c>
      <c r="AH864" s="17">
        <v>0.28020521541287202</v>
      </c>
      <c r="AI864" s="17"/>
      <c r="AJ864" s="17">
        <v>0.187738834057607</v>
      </c>
      <c r="AK864" s="17">
        <v>0.247635223526433</v>
      </c>
      <c r="AL864" s="17">
        <v>7.3053298970883501E-2</v>
      </c>
      <c r="AM864" s="17">
        <v>0</v>
      </c>
      <c r="AN864" s="17">
        <v>0.13693695274628601</v>
      </c>
    </row>
    <row r="865" spans="2:40" x14ac:dyDescent="0.25">
      <c r="B865" t="s">
        <v>299</v>
      </c>
      <c r="C865" s="17">
        <v>0.14692605350405999</v>
      </c>
      <c r="D865" s="17">
        <v>0.137102156390571</v>
      </c>
      <c r="E865" s="17">
        <v>0.15946211543796099</v>
      </c>
      <c r="F865" s="17"/>
      <c r="G865" s="17">
        <v>0.125027606413735</v>
      </c>
      <c r="H865" s="17">
        <v>0.21072970391600501</v>
      </c>
      <c r="I865" s="17">
        <v>7.7698180219447494E-2</v>
      </c>
      <c r="J865" s="17">
        <v>0.24408596274468999</v>
      </c>
      <c r="K865" s="17">
        <v>0.16207301967993301</v>
      </c>
      <c r="L865" s="17">
        <v>0</v>
      </c>
      <c r="M865" s="17"/>
      <c r="N865" s="17">
        <v>8.6849644171362803E-2</v>
      </c>
      <c r="O865" s="17">
        <v>0.24710934653625399</v>
      </c>
      <c r="P865" s="17">
        <v>0.100627455473456</v>
      </c>
      <c r="Q865" s="17">
        <v>0.16994470811700099</v>
      </c>
      <c r="R865" s="17"/>
      <c r="S865" s="17">
        <v>0.14907112105463999</v>
      </c>
      <c r="T865" s="17">
        <v>0.12779289622593301</v>
      </c>
      <c r="U865" s="17">
        <v>9.3653852664144804E-2</v>
      </c>
      <c r="V865" s="17">
        <v>0.16787246560852001</v>
      </c>
      <c r="W865" s="17">
        <v>0.19577130098842299</v>
      </c>
      <c r="X865" s="17">
        <v>0.178398873314768</v>
      </c>
      <c r="Y865" s="17">
        <v>0.231596988170165</v>
      </c>
      <c r="Z865" s="17">
        <v>0.30825183988103999</v>
      </c>
      <c r="AA865" s="17">
        <v>0.147901354703567</v>
      </c>
      <c r="AB865" s="17">
        <v>0.19261112490402901</v>
      </c>
      <c r="AC865" s="17">
        <v>0</v>
      </c>
      <c r="AD865" s="17">
        <v>0</v>
      </c>
      <c r="AE865" s="17"/>
      <c r="AF865" s="17">
        <v>0.19125601297657899</v>
      </c>
      <c r="AG865" s="17">
        <v>0.157931481134371</v>
      </c>
      <c r="AH865" s="17">
        <v>0.13926647394795399</v>
      </c>
      <c r="AI865" s="17"/>
      <c r="AJ865" s="17">
        <v>9.0389502578109196E-2</v>
      </c>
      <c r="AK865" s="17">
        <v>0.22066403364944601</v>
      </c>
      <c r="AL865" s="17">
        <v>0.19448194199697999</v>
      </c>
      <c r="AM865" s="17">
        <v>0.44732091625869902</v>
      </c>
      <c r="AN865" s="17">
        <v>0.17773553778497</v>
      </c>
    </row>
    <row r="866" spans="2:40" x14ac:dyDescent="0.25">
      <c r="B866" t="s">
        <v>300</v>
      </c>
      <c r="C866" s="17">
        <v>0.134265998574953</v>
      </c>
      <c r="D866" s="17">
        <v>0.15911651683039599</v>
      </c>
      <c r="E866" s="17">
        <v>0.10255479147039</v>
      </c>
      <c r="F866" s="17"/>
      <c r="G866" s="17">
        <v>0.16195461371838701</v>
      </c>
      <c r="H866" s="17">
        <v>9.6171408588695995E-2</v>
      </c>
      <c r="I866" s="17">
        <v>0.185269235125048</v>
      </c>
      <c r="J866" s="17">
        <v>0.140727234647196</v>
      </c>
      <c r="K866" s="17">
        <v>0</v>
      </c>
      <c r="L866" s="17">
        <v>0.16471436946512</v>
      </c>
      <c r="M866" s="17"/>
      <c r="N866" s="17">
        <v>0.15382704326494701</v>
      </c>
      <c r="O866" s="17">
        <v>0.13303975059752199</v>
      </c>
      <c r="P866" s="17">
        <v>0.188237586876073</v>
      </c>
      <c r="Q866" s="17">
        <v>5.6551919523882999E-2</v>
      </c>
      <c r="R866" s="17"/>
      <c r="S866" s="17">
        <v>5.8949924863970798E-2</v>
      </c>
      <c r="T866" s="17">
        <v>0.15903952648980799</v>
      </c>
      <c r="U866" s="17">
        <v>0</v>
      </c>
      <c r="V866" s="17">
        <v>0.111688860219378</v>
      </c>
      <c r="W866" s="17">
        <v>0.19792108213180601</v>
      </c>
      <c r="X866" s="17">
        <v>0.192837398479517</v>
      </c>
      <c r="Y866" s="17">
        <v>6.3997781513543295E-2</v>
      </c>
      <c r="Z866" s="17">
        <v>0.69174816011896001</v>
      </c>
      <c r="AA866" s="17">
        <v>0.15165409563117299</v>
      </c>
      <c r="AB866" s="17">
        <v>0.180463944309663</v>
      </c>
      <c r="AC866" s="17">
        <v>0.25855217702094502</v>
      </c>
      <c r="AD866" s="17">
        <v>0</v>
      </c>
      <c r="AE866" s="17"/>
      <c r="AF866" s="17">
        <v>0.15344241448298199</v>
      </c>
      <c r="AG866" s="17">
        <v>0.152155662805109</v>
      </c>
      <c r="AH866" s="17">
        <v>0</v>
      </c>
      <c r="AI866" s="17"/>
      <c r="AJ866" s="17">
        <v>8.7884798605536302E-2</v>
      </c>
      <c r="AK866" s="17">
        <v>0.17462117506489999</v>
      </c>
      <c r="AL866" s="17">
        <v>0.18645266103525601</v>
      </c>
      <c r="AM866" s="17">
        <v>0</v>
      </c>
      <c r="AN866" s="17">
        <v>0.178054522487921</v>
      </c>
    </row>
    <row r="867" spans="2:40" x14ac:dyDescent="0.25">
      <c r="B867" t="s">
        <v>301</v>
      </c>
      <c r="C867" s="17">
        <v>0.121592133835841</v>
      </c>
      <c r="D867" s="17">
        <v>0.110345227766002</v>
      </c>
      <c r="E867" s="17">
        <v>0.13594406662050801</v>
      </c>
      <c r="F867" s="17"/>
      <c r="G867" s="17">
        <v>8.3668225590391998E-2</v>
      </c>
      <c r="H867" s="17">
        <v>0.121907019462065</v>
      </c>
      <c r="I867" s="17">
        <v>0.21596035801705901</v>
      </c>
      <c r="J867" s="17">
        <v>0.175194579712939</v>
      </c>
      <c r="K867" s="17">
        <v>0</v>
      </c>
      <c r="L867" s="17">
        <v>0</v>
      </c>
      <c r="M867" s="17"/>
      <c r="N867" s="17">
        <v>0.11094257529227899</v>
      </c>
      <c r="O867" s="17">
        <v>0.159495182444094</v>
      </c>
      <c r="P867" s="17">
        <v>8.7150397863434301E-2</v>
      </c>
      <c r="Q867" s="17">
        <v>0.13383621800873699</v>
      </c>
      <c r="R867" s="17"/>
      <c r="S867" s="17">
        <v>0.19413595916272</v>
      </c>
      <c r="T867" s="17">
        <v>3.4160082696093802E-2</v>
      </c>
      <c r="U867" s="17">
        <v>0.103876668790556</v>
      </c>
      <c r="V867" s="17">
        <v>9.5179386493796495E-2</v>
      </c>
      <c r="W867" s="17">
        <v>8.7190236865094001E-2</v>
      </c>
      <c r="X867" s="17">
        <v>7.1553979321577199E-2</v>
      </c>
      <c r="Y867" s="17">
        <v>0.211472584716905</v>
      </c>
      <c r="Z867" s="17">
        <v>0</v>
      </c>
      <c r="AA867" s="17">
        <v>0.34696769247116899</v>
      </c>
      <c r="AB867" s="17">
        <v>8.6068798260125201E-2</v>
      </c>
      <c r="AC867" s="17">
        <v>0</v>
      </c>
      <c r="AD867" s="17">
        <v>0</v>
      </c>
      <c r="AE867" s="17"/>
      <c r="AF867" s="17">
        <v>0.127472105653711</v>
      </c>
      <c r="AG867" s="17">
        <v>9.3528572647957595E-2</v>
      </c>
      <c r="AH867" s="17">
        <v>0.19559279341577601</v>
      </c>
      <c r="AI867" s="17"/>
      <c r="AJ867" s="17">
        <v>0.19585169687479101</v>
      </c>
      <c r="AK867" s="17">
        <v>8.0924030894801394E-2</v>
      </c>
      <c r="AL867" s="17">
        <v>9.0336372318115796E-2</v>
      </c>
      <c r="AM867" s="17">
        <v>0.55267908374130104</v>
      </c>
      <c r="AN867" s="17">
        <v>0.124527295375879</v>
      </c>
    </row>
    <row r="868" spans="2:40" x14ac:dyDescent="0.25">
      <c r="B868" t="s">
        <v>302</v>
      </c>
      <c r="C868" s="17">
        <v>5.1279054454597101E-2</v>
      </c>
      <c r="D868" s="17">
        <v>3.4799152545349002E-2</v>
      </c>
      <c r="E868" s="17">
        <v>7.2308699677089194E-2</v>
      </c>
      <c r="F868" s="17"/>
      <c r="G868" s="17">
        <v>7.0226544460655196E-2</v>
      </c>
      <c r="H868" s="17">
        <v>2.6290267955535501E-2</v>
      </c>
      <c r="I868" s="17">
        <v>5.9237432502704503E-2</v>
      </c>
      <c r="J868" s="17">
        <v>4.8091942366414099E-2</v>
      </c>
      <c r="K868" s="17">
        <v>5.4218864091145597E-2</v>
      </c>
      <c r="L868" s="17">
        <v>0</v>
      </c>
      <c r="M868" s="17"/>
      <c r="N868" s="17">
        <v>3.6532520996750001E-2</v>
      </c>
      <c r="O868" s="17">
        <v>4.1334600078589599E-2</v>
      </c>
      <c r="P868" s="17">
        <v>7.3735775687871694E-2</v>
      </c>
      <c r="Q868" s="17">
        <v>5.8904009832709998E-2</v>
      </c>
      <c r="R868" s="17"/>
      <c r="S868" s="17">
        <v>0</v>
      </c>
      <c r="T868" s="17">
        <v>9.4593261231549999E-2</v>
      </c>
      <c r="U868" s="17">
        <v>8.6002815340045904E-2</v>
      </c>
      <c r="V868" s="17">
        <v>0.105262696648244</v>
      </c>
      <c r="W868" s="17">
        <v>0</v>
      </c>
      <c r="X868" s="17">
        <v>0</v>
      </c>
      <c r="Y868" s="17">
        <v>0</v>
      </c>
      <c r="Z868" s="17">
        <v>0</v>
      </c>
      <c r="AA868" s="17">
        <v>7.2710848528803204E-2</v>
      </c>
      <c r="AB868" s="17">
        <v>0.166151052508719</v>
      </c>
      <c r="AC868" s="17">
        <v>9.3782689751282095E-2</v>
      </c>
      <c r="AD868" s="17">
        <v>0</v>
      </c>
      <c r="AE868" s="17"/>
      <c r="AF868" s="17">
        <v>4.65855592051563E-2</v>
      </c>
      <c r="AG868" s="17">
        <v>4.4219097071431401E-2</v>
      </c>
      <c r="AH868" s="17">
        <v>6.0967822566977699E-2</v>
      </c>
      <c r="AI868" s="17"/>
      <c r="AJ868" s="17">
        <v>5.3984106548361797E-2</v>
      </c>
      <c r="AK868" s="17">
        <v>1.40513216072315E-2</v>
      </c>
      <c r="AL868" s="17">
        <v>9.8656637518154205E-2</v>
      </c>
      <c r="AM868" s="17">
        <v>0</v>
      </c>
      <c r="AN868" s="17">
        <v>0.140267766609908</v>
      </c>
    </row>
    <row r="869" spans="2:40" x14ac:dyDescent="0.25">
      <c r="B869" t="s">
        <v>303</v>
      </c>
      <c r="C869" s="17">
        <v>8.0105917375079203E-2</v>
      </c>
      <c r="D869" s="17">
        <v>8.1291569202827804E-2</v>
      </c>
      <c r="E869" s="17">
        <v>7.85929328056163E-2</v>
      </c>
      <c r="F869" s="17"/>
      <c r="G869" s="17">
        <v>1.7918039060571499E-2</v>
      </c>
      <c r="H869" s="17">
        <v>0.12754408308864601</v>
      </c>
      <c r="I869" s="17">
        <v>8.0376095310705498E-2</v>
      </c>
      <c r="J869" s="17">
        <v>0</v>
      </c>
      <c r="K869" s="17">
        <v>0.21720517710020901</v>
      </c>
      <c r="L869" s="17">
        <v>0.19117929041891099</v>
      </c>
      <c r="M869" s="17"/>
      <c r="N869" s="17">
        <v>0.113804557894866</v>
      </c>
      <c r="O869" s="17">
        <v>4.4300607040646402E-2</v>
      </c>
      <c r="P869" s="17">
        <v>2.67937654778709E-2</v>
      </c>
      <c r="Q869" s="17">
        <v>0.13236130523471701</v>
      </c>
      <c r="R869" s="17"/>
      <c r="S869" s="17">
        <v>5.1125178968559497E-2</v>
      </c>
      <c r="T869" s="17">
        <v>9.84123674930035E-2</v>
      </c>
      <c r="U869" s="17">
        <v>0</v>
      </c>
      <c r="V869" s="17">
        <v>0</v>
      </c>
      <c r="W869" s="17">
        <v>0.177303573101391</v>
      </c>
      <c r="X869" s="17">
        <v>0.12896380628172299</v>
      </c>
      <c r="Y869" s="17">
        <v>0</v>
      </c>
      <c r="Z869" s="17">
        <v>0</v>
      </c>
      <c r="AA869" s="17">
        <v>0.14229691036324099</v>
      </c>
      <c r="AB869" s="17">
        <v>0</v>
      </c>
      <c r="AC869" s="17">
        <v>0.173136777701628</v>
      </c>
      <c r="AD869" s="17">
        <v>0.25245511779990898</v>
      </c>
      <c r="AE869" s="17"/>
      <c r="AF869" s="17">
        <v>9.4423118099087502E-2</v>
      </c>
      <c r="AG869" s="17">
        <v>6.9844588426201407E-2</v>
      </c>
      <c r="AH869" s="17">
        <v>0.137856335497825</v>
      </c>
      <c r="AI869" s="17"/>
      <c r="AJ869" s="17">
        <v>7.2422112216611906E-2</v>
      </c>
      <c r="AK869" s="17">
        <v>6.1399373220551001E-2</v>
      </c>
      <c r="AL869" s="17">
        <v>0.19361886308663101</v>
      </c>
      <c r="AM869" s="17">
        <v>0</v>
      </c>
      <c r="AN869" s="17">
        <v>0.122568285910646</v>
      </c>
    </row>
    <row r="870" spans="2:40" x14ac:dyDescent="0.25">
      <c r="B870" t="s">
        <v>64</v>
      </c>
      <c r="C870" s="17">
        <v>0.105500502135964</v>
      </c>
      <c r="D870" s="17">
        <v>8.0351577328999294E-2</v>
      </c>
      <c r="E870" s="17">
        <v>0.13759249936568099</v>
      </c>
      <c r="F870" s="17"/>
      <c r="G870" s="17">
        <v>7.2122876730336405E-2</v>
      </c>
      <c r="H870" s="17">
        <v>0.10255670430691299</v>
      </c>
      <c r="I870" s="17">
        <v>5.4227792114885001E-2</v>
      </c>
      <c r="J870" s="17">
        <v>9.35880710110127E-2</v>
      </c>
      <c r="K870" s="17">
        <v>0.28277012433962101</v>
      </c>
      <c r="L870" s="17">
        <v>0.33490540344387798</v>
      </c>
      <c r="M870" s="17"/>
      <c r="N870" s="17">
        <v>0.10284696682846001</v>
      </c>
      <c r="O870" s="17">
        <v>6.7137256611229199E-2</v>
      </c>
      <c r="P870" s="17">
        <v>4.7269621863926997E-2</v>
      </c>
      <c r="Q870" s="17">
        <v>0.19001066856176901</v>
      </c>
      <c r="R870" s="17"/>
      <c r="S870" s="17">
        <v>0.13494658400286799</v>
      </c>
      <c r="T870" s="17">
        <v>0.15181511041889301</v>
      </c>
      <c r="U870" s="17">
        <v>9.92065569794192E-2</v>
      </c>
      <c r="V870" s="17">
        <v>0.171120646057424</v>
      </c>
      <c r="W870" s="17">
        <v>0</v>
      </c>
      <c r="X870" s="17">
        <v>0.17070706415728201</v>
      </c>
      <c r="Y870" s="17">
        <v>0</v>
      </c>
      <c r="Z870" s="17">
        <v>0</v>
      </c>
      <c r="AA870" s="17">
        <v>0</v>
      </c>
      <c r="AB870" s="17">
        <v>7.8421937717338797E-2</v>
      </c>
      <c r="AC870" s="17">
        <v>7.7381023503758098E-2</v>
      </c>
      <c r="AD870" s="17">
        <v>0.25111334974539601</v>
      </c>
      <c r="AE870" s="17"/>
      <c r="AF870" s="17">
        <v>0.102024793178751</v>
      </c>
      <c r="AG870" s="17">
        <v>0.115125519938111</v>
      </c>
      <c r="AH870" s="17">
        <v>9.9246045982313305E-2</v>
      </c>
      <c r="AI870" s="17"/>
      <c r="AJ870" s="17">
        <v>0.14639704864564501</v>
      </c>
      <c r="AK870" s="17">
        <v>7.3875498547268395E-2</v>
      </c>
      <c r="AL870" s="17">
        <v>8.6204912345061294E-2</v>
      </c>
      <c r="AM870" s="17">
        <v>0</v>
      </c>
      <c r="AN870" s="17">
        <v>6.4405035729590707E-2</v>
      </c>
    </row>
    <row r="871" spans="2:40" x14ac:dyDescent="0.25">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c r="AA871" s="17"/>
      <c r="AB871" s="17"/>
      <c r="AC871" s="17"/>
      <c r="AD871" s="17"/>
      <c r="AE871" s="17"/>
      <c r="AF871" s="17"/>
      <c r="AG871" s="17"/>
      <c r="AH871" s="17"/>
      <c r="AI871" s="17"/>
      <c r="AJ871" s="17"/>
      <c r="AK871" s="17"/>
      <c r="AL871" s="17"/>
      <c r="AM871" s="17"/>
      <c r="AN871" s="17"/>
    </row>
    <row r="872" spans="2:40" x14ac:dyDescent="0.25">
      <c r="B872" s="6" t="s">
        <v>349</v>
      </c>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c r="AA872" s="17"/>
      <c r="AB872" s="17"/>
      <c r="AC872" s="17"/>
      <c r="AD872" s="17"/>
      <c r="AE872" s="17"/>
      <c r="AF872" s="17"/>
      <c r="AG872" s="17"/>
      <c r="AH872" s="17"/>
      <c r="AI872" s="17"/>
      <c r="AJ872" s="17"/>
      <c r="AK872" s="17"/>
      <c r="AL872" s="17"/>
      <c r="AM872" s="17"/>
      <c r="AN872" s="17"/>
    </row>
    <row r="873" spans="2:40" x14ac:dyDescent="0.25">
      <c r="B873" s="24" t="s">
        <v>340</v>
      </c>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c r="AA873" s="17"/>
      <c r="AB873" s="17"/>
      <c r="AC873" s="17"/>
      <c r="AD873" s="17"/>
      <c r="AE873" s="17"/>
      <c r="AF873" s="17"/>
      <c r="AG873" s="17"/>
      <c r="AH873" s="17"/>
      <c r="AI873" s="17"/>
      <c r="AJ873" s="17"/>
      <c r="AK873" s="17"/>
      <c r="AL873" s="17"/>
      <c r="AM873" s="17"/>
      <c r="AN873" s="17"/>
    </row>
    <row r="874" spans="2:40" x14ac:dyDescent="0.25">
      <c r="B874" t="s">
        <v>296</v>
      </c>
      <c r="C874" s="17">
        <v>2.09245607325509E-2</v>
      </c>
      <c r="D874" s="17">
        <v>1.75909933324544E-2</v>
      </c>
      <c r="E874" s="17">
        <v>2.56701571268486E-2</v>
      </c>
      <c r="F874" s="17"/>
      <c r="G874" s="17">
        <v>0</v>
      </c>
      <c r="H874" s="17">
        <v>3.1851999707667701E-2</v>
      </c>
      <c r="I874" s="17">
        <v>3.8174030540820802E-2</v>
      </c>
      <c r="J874" s="17">
        <v>0</v>
      </c>
      <c r="K874" s="17">
        <v>0</v>
      </c>
      <c r="L874" s="17">
        <v>0</v>
      </c>
      <c r="M874" s="17"/>
      <c r="N874" s="17">
        <v>0</v>
      </c>
      <c r="O874" s="17">
        <v>7.5675291934228103E-2</v>
      </c>
      <c r="P874" s="17">
        <v>0</v>
      </c>
      <c r="Q874" s="17">
        <v>0</v>
      </c>
      <c r="R874" s="17"/>
      <c r="S874" s="17">
        <v>0</v>
      </c>
      <c r="T874" s="17">
        <v>0</v>
      </c>
      <c r="U874" s="17">
        <v>0</v>
      </c>
      <c r="V874" s="17">
        <v>0</v>
      </c>
      <c r="W874" s="17">
        <v>0</v>
      </c>
      <c r="X874" s="17">
        <v>0</v>
      </c>
      <c r="Y874" s="17">
        <v>0.11981264351182699</v>
      </c>
      <c r="Z874" s="17">
        <v>0</v>
      </c>
      <c r="AA874" s="17">
        <v>0.13132778220831601</v>
      </c>
      <c r="AB874" s="17">
        <v>0</v>
      </c>
      <c r="AC874" s="17">
        <v>0</v>
      </c>
      <c r="AD874" s="17">
        <v>0</v>
      </c>
      <c r="AE874" s="17"/>
      <c r="AF874" s="17">
        <v>3.7936175326589598E-2</v>
      </c>
      <c r="AG874" s="17">
        <v>1.9087355501207499E-2</v>
      </c>
      <c r="AH874" s="17">
        <v>0</v>
      </c>
      <c r="AI874" s="17"/>
      <c r="AJ874" s="17">
        <v>3.5597640821016997E-2</v>
      </c>
      <c r="AK874" s="17">
        <v>2.0952967255496301E-2</v>
      </c>
      <c r="AL874" s="17">
        <v>0</v>
      </c>
      <c r="AM874" s="17" t="s">
        <v>257</v>
      </c>
      <c r="AN874" s="17">
        <v>0</v>
      </c>
    </row>
    <row r="875" spans="2:40" x14ac:dyDescent="0.25">
      <c r="B875" t="s">
        <v>297</v>
      </c>
      <c r="C875" s="17">
        <v>0.10116564220341601</v>
      </c>
      <c r="D875" s="17">
        <v>0.101213173695012</v>
      </c>
      <c r="E875" s="17">
        <v>0.101097977372302</v>
      </c>
      <c r="F875" s="17"/>
      <c r="G875" s="17">
        <v>0.32886877684474802</v>
      </c>
      <c r="H875" s="17">
        <v>3.2915463777574497E-2</v>
      </c>
      <c r="I875" s="17">
        <v>0</v>
      </c>
      <c r="J875" s="17">
        <v>0</v>
      </c>
      <c r="K875" s="17">
        <v>0</v>
      </c>
      <c r="L875" s="17">
        <v>0.39303986607007702</v>
      </c>
      <c r="M875" s="17"/>
      <c r="N875" s="17">
        <v>0.105526001590456</v>
      </c>
      <c r="O875" s="17">
        <v>3.9697899530282701E-2</v>
      </c>
      <c r="P875" s="17">
        <v>0.16730499174225399</v>
      </c>
      <c r="Q875" s="17">
        <v>7.3187181575181504E-2</v>
      </c>
      <c r="R875" s="17"/>
      <c r="S875" s="17">
        <v>3.35006721067551E-2</v>
      </c>
      <c r="T875" s="17">
        <v>0.25640779381531198</v>
      </c>
      <c r="U875" s="17">
        <v>0.32486218378324</v>
      </c>
      <c r="V875" s="17">
        <v>0</v>
      </c>
      <c r="W875" s="17">
        <v>0.268429175632455</v>
      </c>
      <c r="X875" s="17">
        <v>0</v>
      </c>
      <c r="Y875" s="17">
        <v>0.12416553636293901</v>
      </c>
      <c r="Z875" s="17">
        <v>0</v>
      </c>
      <c r="AA875" s="17">
        <v>0</v>
      </c>
      <c r="AB875" s="17">
        <v>0</v>
      </c>
      <c r="AC875" s="17">
        <v>0.51073840319969299</v>
      </c>
      <c r="AD875" s="17">
        <v>0</v>
      </c>
      <c r="AE875" s="17"/>
      <c r="AF875" s="17">
        <v>7.5059217356914301E-2</v>
      </c>
      <c r="AG875" s="17">
        <v>0.12996355761593201</v>
      </c>
      <c r="AH875" s="17">
        <v>0</v>
      </c>
      <c r="AI875" s="17"/>
      <c r="AJ875" s="17">
        <v>0.15745199354432399</v>
      </c>
      <c r="AK875" s="17">
        <v>8.8492628525664696E-2</v>
      </c>
      <c r="AL875" s="17">
        <v>0</v>
      </c>
      <c r="AM875" s="17" t="s">
        <v>257</v>
      </c>
      <c r="AN875" s="17">
        <v>0</v>
      </c>
    </row>
    <row r="876" spans="2:40" x14ac:dyDescent="0.25">
      <c r="B876" t="s">
        <v>298</v>
      </c>
      <c r="C876" s="17">
        <v>0.18647566715698399</v>
      </c>
      <c r="D876" s="17">
        <v>0.18458952637614201</v>
      </c>
      <c r="E876" s="17">
        <v>0.18916073747788001</v>
      </c>
      <c r="F876" s="17"/>
      <c r="G876" s="17">
        <v>0</v>
      </c>
      <c r="H876" s="17">
        <v>0.34747507036266601</v>
      </c>
      <c r="I876" s="17">
        <v>0.13873664303674699</v>
      </c>
      <c r="J876" s="17">
        <v>0.18242336430261699</v>
      </c>
      <c r="K876" s="17">
        <v>0.41906432084612899</v>
      </c>
      <c r="L876" s="17">
        <v>0</v>
      </c>
      <c r="M876" s="17"/>
      <c r="N876" s="17">
        <v>7.07336888807574E-2</v>
      </c>
      <c r="O876" s="17">
        <v>0.153813490019437</v>
      </c>
      <c r="P876" s="17">
        <v>0.28576633634334497</v>
      </c>
      <c r="Q876" s="17">
        <v>0.28266943919287302</v>
      </c>
      <c r="R876" s="17"/>
      <c r="S876" s="17">
        <v>0.112543087324292</v>
      </c>
      <c r="T876" s="17">
        <v>0.245769961186833</v>
      </c>
      <c r="U876" s="17">
        <v>0.348049571205784</v>
      </c>
      <c r="V876" s="17">
        <v>0.19896515523061301</v>
      </c>
      <c r="W876" s="17">
        <v>0.48767623664748799</v>
      </c>
      <c r="X876" s="17">
        <v>0.28305463964972499</v>
      </c>
      <c r="Y876" s="17">
        <v>0.14253474552685999</v>
      </c>
      <c r="Z876" s="17">
        <v>0</v>
      </c>
      <c r="AA876" s="17">
        <v>0.295442398058059</v>
      </c>
      <c r="AB876" s="17">
        <v>0</v>
      </c>
      <c r="AC876" s="17">
        <v>0.23389492206601001</v>
      </c>
      <c r="AD876" s="17">
        <v>0</v>
      </c>
      <c r="AE876" s="17"/>
      <c r="AF876" s="17">
        <v>0.14953786450266901</v>
      </c>
      <c r="AG876" s="17">
        <v>0.24474911909387501</v>
      </c>
      <c r="AH876" s="17">
        <v>0.12668514437645001</v>
      </c>
      <c r="AI876" s="17"/>
      <c r="AJ876" s="17">
        <v>0.264895971672509</v>
      </c>
      <c r="AK876" s="17">
        <v>0.18631281256358501</v>
      </c>
      <c r="AL876" s="17">
        <v>0</v>
      </c>
      <c r="AM876" s="17" t="s">
        <v>257</v>
      </c>
      <c r="AN876" s="17">
        <v>0</v>
      </c>
    </row>
    <row r="877" spans="2:40" x14ac:dyDescent="0.25">
      <c r="B877" t="s">
        <v>299</v>
      </c>
      <c r="C877" s="17">
        <v>0.271782581176154</v>
      </c>
      <c r="D877" s="17">
        <v>0.29797650005804399</v>
      </c>
      <c r="E877" s="17">
        <v>0.234493469519127</v>
      </c>
      <c r="F877" s="17"/>
      <c r="G877" s="17">
        <v>0.195677757259165</v>
      </c>
      <c r="H877" s="17">
        <v>0.27750871786470899</v>
      </c>
      <c r="I877" s="17">
        <v>0.30219467891667001</v>
      </c>
      <c r="J877" s="17">
        <v>0.42609426372683901</v>
      </c>
      <c r="K877" s="17">
        <v>0.41291826566784401</v>
      </c>
      <c r="L877" s="17">
        <v>0</v>
      </c>
      <c r="M877" s="17"/>
      <c r="N877" s="17">
        <v>0.37532842052552701</v>
      </c>
      <c r="O877" s="17">
        <v>0.31274889317311799</v>
      </c>
      <c r="P877" s="17">
        <v>0.1720727623202</v>
      </c>
      <c r="Q877" s="17">
        <v>0.185528705427916</v>
      </c>
      <c r="R877" s="17"/>
      <c r="S877" s="17">
        <v>0.45706751608148899</v>
      </c>
      <c r="T877" s="17">
        <v>0.16642705827913901</v>
      </c>
      <c r="U877" s="17">
        <v>0</v>
      </c>
      <c r="V877" s="17">
        <v>0.16107431675512701</v>
      </c>
      <c r="W877" s="17">
        <v>0</v>
      </c>
      <c r="X877" s="17">
        <v>0.43873186395317398</v>
      </c>
      <c r="Y877" s="17">
        <v>0.12750945925423399</v>
      </c>
      <c r="Z877" s="17">
        <v>0</v>
      </c>
      <c r="AA877" s="17">
        <v>0.17474992407856901</v>
      </c>
      <c r="AB877" s="17">
        <v>0.27520482631049198</v>
      </c>
      <c r="AC877" s="17">
        <v>0.25536667473429697</v>
      </c>
      <c r="AD877" s="17">
        <v>0</v>
      </c>
      <c r="AE877" s="17"/>
      <c r="AF877" s="17">
        <v>0.44659813945271598</v>
      </c>
      <c r="AG877" s="17">
        <v>0.14520579624317201</v>
      </c>
      <c r="AH877" s="17">
        <v>0.61663523047673896</v>
      </c>
      <c r="AI877" s="17"/>
      <c r="AJ877" s="17">
        <v>0.268280887346454</v>
      </c>
      <c r="AK877" s="17">
        <v>0.25267335652862499</v>
      </c>
      <c r="AL877" s="17">
        <v>0.33255889516053699</v>
      </c>
      <c r="AM877" s="17" t="s">
        <v>257</v>
      </c>
      <c r="AN877" s="17">
        <v>0.79110489192366795</v>
      </c>
    </row>
    <row r="878" spans="2:40" x14ac:dyDescent="0.25">
      <c r="B878" t="s">
        <v>300</v>
      </c>
      <c r="C878" s="17">
        <v>0.142048621970114</v>
      </c>
      <c r="D878" s="17">
        <v>0.12920678497385901</v>
      </c>
      <c r="E878" s="17">
        <v>0.16032999085553701</v>
      </c>
      <c r="F878" s="17"/>
      <c r="G878" s="17">
        <v>0.15266526430903099</v>
      </c>
      <c r="H878" s="17">
        <v>0.14066092920331899</v>
      </c>
      <c r="I878" s="17">
        <v>0.12781611397480699</v>
      </c>
      <c r="J878" s="17">
        <v>0.118979852795448</v>
      </c>
      <c r="K878" s="17">
        <v>0.168017413486027</v>
      </c>
      <c r="L878" s="17">
        <v>0.19896769317563801</v>
      </c>
      <c r="M878" s="17"/>
      <c r="N878" s="17">
        <v>0.134720515660674</v>
      </c>
      <c r="O878" s="17">
        <v>0.237317200760122</v>
      </c>
      <c r="P878" s="17">
        <v>8.4970863159059898E-2</v>
      </c>
      <c r="Q878" s="17">
        <v>8.87640726382177E-2</v>
      </c>
      <c r="R878" s="17"/>
      <c r="S878" s="17">
        <v>0.13994628961181799</v>
      </c>
      <c r="T878" s="17">
        <v>8.2511852243372402E-2</v>
      </c>
      <c r="U878" s="17">
        <v>0</v>
      </c>
      <c r="V878" s="17">
        <v>0.15934333433049</v>
      </c>
      <c r="W878" s="17">
        <v>0.24389458772005701</v>
      </c>
      <c r="X878" s="17">
        <v>0.27821349639710102</v>
      </c>
      <c r="Y878" s="17">
        <v>0.109888332173374</v>
      </c>
      <c r="Z878" s="17">
        <v>0</v>
      </c>
      <c r="AA878" s="17">
        <v>9.9275976533471894E-2</v>
      </c>
      <c r="AB878" s="17">
        <v>0.29038083998794501</v>
      </c>
      <c r="AC878" s="17">
        <v>0</v>
      </c>
      <c r="AD878" s="17">
        <v>0</v>
      </c>
      <c r="AE878" s="17"/>
      <c r="AF878" s="17">
        <v>8.2123306092037995E-2</v>
      </c>
      <c r="AG878" s="17">
        <v>0.162076586379028</v>
      </c>
      <c r="AH878" s="17">
        <v>0.11311191604868601</v>
      </c>
      <c r="AI878" s="17"/>
      <c r="AJ878" s="17">
        <v>7.2774981769794203E-2</v>
      </c>
      <c r="AK878" s="17">
        <v>0.20189402069687801</v>
      </c>
      <c r="AL878" s="17">
        <v>0.32051981343045999</v>
      </c>
      <c r="AM878" s="17" t="s">
        <v>257</v>
      </c>
      <c r="AN878" s="17">
        <v>0</v>
      </c>
    </row>
    <row r="879" spans="2:40" x14ac:dyDescent="0.25">
      <c r="B879" t="s">
        <v>301</v>
      </c>
      <c r="C879" s="17">
        <v>0.10363544891066299</v>
      </c>
      <c r="D879" s="17">
        <v>0.119950661331299</v>
      </c>
      <c r="E879" s="17">
        <v>8.0409455869893995E-2</v>
      </c>
      <c r="F879" s="17"/>
      <c r="G879" s="17">
        <v>0.16432519220364999</v>
      </c>
      <c r="H879" s="17">
        <v>3.0040146788838502E-2</v>
      </c>
      <c r="I879" s="17">
        <v>0.211699653983171</v>
      </c>
      <c r="J879" s="17">
        <v>0</v>
      </c>
      <c r="K879" s="17">
        <v>0</v>
      </c>
      <c r="L879" s="17">
        <v>0</v>
      </c>
      <c r="M879" s="17"/>
      <c r="N879" s="17">
        <v>0.153844594178283</v>
      </c>
      <c r="O879" s="17">
        <v>3.5243404396351097E-2</v>
      </c>
      <c r="P879" s="17">
        <v>0.123857102016332</v>
      </c>
      <c r="Q879" s="17">
        <v>9.1702309659730002E-2</v>
      </c>
      <c r="R879" s="17"/>
      <c r="S879" s="17">
        <v>0.111987643079188</v>
      </c>
      <c r="T879" s="17">
        <v>0</v>
      </c>
      <c r="U879" s="17">
        <v>0</v>
      </c>
      <c r="V879" s="17">
        <v>0.15889656770244501</v>
      </c>
      <c r="W879" s="17">
        <v>0</v>
      </c>
      <c r="X879" s="17">
        <v>0</v>
      </c>
      <c r="Y879" s="17">
        <v>0.12252048012977999</v>
      </c>
      <c r="Z879" s="17">
        <v>1</v>
      </c>
      <c r="AA879" s="17">
        <v>0.29920391912158401</v>
      </c>
      <c r="AB879" s="17">
        <v>0.14011691491441799</v>
      </c>
      <c r="AC879" s="17">
        <v>0</v>
      </c>
      <c r="AD879" s="17">
        <v>0</v>
      </c>
      <c r="AE879" s="17"/>
      <c r="AF879" s="17">
        <v>8.3928691231493796E-2</v>
      </c>
      <c r="AG879" s="17">
        <v>0.130154157423923</v>
      </c>
      <c r="AH879" s="17">
        <v>0</v>
      </c>
      <c r="AI879" s="17"/>
      <c r="AJ879" s="17">
        <v>0.117985584241941</v>
      </c>
      <c r="AK879" s="17">
        <v>9.5441251183897499E-2</v>
      </c>
      <c r="AL879" s="17">
        <v>0</v>
      </c>
      <c r="AM879" s="17" t="s">
        <v>257</v>
      </c>
      <c r="AN879" s="17">
        <v>0.20889510807633199</v>
      </c>
    </row>
    <row r="880" spans="2:40" x14ac:dyDescent="0.25">
      <c r="B880" t="s">
        <v>302</v>
      </c>
      <c r="C880" s="17">
        <v>3.0136115641448E-2</v>
      </c>
      <c r="D880" s="17">
        <v>3.49418361446465E-2</v>
      </c>
      <c r="E880" s="17">
        <v>2.3294793071722501E-2</v>
      </c>
      <c r="F880" s="17"/>
      <c r="G880" s="17">
        <v>4.4932129372823898E-2</v>
      </c>
      <c r="H880" s="17">
        <v>3.0725284689396799E-2</v>
      </c>
      <c r="I880" s="17">
        <v>3.8049062792947397E-2</v>
      </c>
      <c r="J880" s="17">
        <v>0</v>
      </c>
      <c r="K880" s="17">
        <v>0</v>
      </c>
      <c r="L880" s="17">
        <v>0</v>
      </c>
      <c r="M880" s="17"/>
      <c r="N880" s="17">
        <v>7.0750970044633099E-2</v>
      </c>
      <c r="O880" s="17">
        <v>3.4761574536488399E-2</v>
      </c>
      <c r="P880" s="17">
        <v>0</v>
      </c>
      <c r="Q880" s="17">
        <v>0</v>
      </c>
      <c r="R880" s="17"/>
      <c r="S880" s="17">
        <v>6.4394029672228903E-2</v>
      </c>
      <c r="T880" s="17">
        <v>7.4056389266733594E-2</v>
      </c>
      <c r="U880" s="17">
        <v>0</v>
      </c>
      <c r="V880" s="17">
        <v>0</v>
      </c>
      <c r="W880" s="17">
        <v>0</v>
      </c>
      <c r="X880" s="17">
        <v>0</v>
      </c>
      <c r="Y880" s="17">
        <v>0</v>
      </c>
      <c r="Z880" s="17">
        <v>0</v>
      </c>
      <c r="AA880" s="17">
        <v>0</v>
      </c>
      <c r="AB880" s="17">
        <v>0</v>
      </c>
      <c r="AC880" s="17">
        <v>0</v>
      </c>
      <c r="AD880" s="17">
        <v>0</v>
      </c>
      <c r="AE880" s="17"/>
      <c r="AF880" s="17">
        <v>0</v>
      </c>
      <c r="AG880" s="17">
        <v>3.7914132292195701E-2</v>
      </c>
      <c r="AH880" s="17">
        <v>0</v>
      </c>
      <c r="AI880" s="17"/>
      <c r="AJ880" s="17">
        <v>0</v>
      </c>
      <c r="AK880" s="17">
        <v>6.1110812455404999E-2</v>
      </c>
      <c r="AL880" s="17">
        <v>0</v>
      </c>
      <c r="AM880" s="17" t="s">
        <v>257</v>
      </c>
      <c r="AN880" s="17">
        <v>0</v>
      </c>
    </row>
    <row r="881" spans="2:40" x14ac:dyDescent="0.25">
      <c r="B881" t="s">
        <v>303</v>
      </c>
      <c r="C881" s="17">
        <v>7.9556938849628195E-2</v>
      </c>
      <c r="D881" s="17">
        <v>2.3226146960451399E-2</v>
      </c>
      <c r="E881" s="17">
        <v>0.15974826867528999</v>
      </c>
      <c r="F881" s="17"/>
      <c r="G881" s="17">
        <v>6.3775940576963897E-2</v>
      </c>
      <c r="H881" s="17">
        <v>0.10882238760582801</v>
      </c>
      <c r="I881" s="17">
        <v>0</v>
      </c>
      <c r="J881" s="17">
        <v>0.11224243658946401</v>
      </c>
      <c r="K881" s="17">
        <v>0</v>
      </c>
      <c r="L881" s="17">
        <v>0.40799244075428498</v>
      </c>
      <c r="M881" s="17"/>
      <c r="N881" s="17">
        <v>4.7610930790691501E-2</v>
      </c>
      <c r="O881" s="17">
        <v>7.2249522072837594E-2</v>
      </c>
      <c r="P881" s="17">
        <v>7.5735599984164695E-2</v>
      </c>
      <c r="Q881" s="17">
        <v>0.169928319876642</v>
      </c>
      <c r="R881" s="17"/>
      <c r="S881" s="17">
        <v>4.2803280009427902E-2</v>
      </c>
      <c r="T881" s="17">
        <v>7.5724789221587693E-2</v>
      </c>
      <c r="U881" s="17">
        <v>0.327088245010976</v>
      </c>
      <c r="V881" s="17">
        <v>0</v>
      </c>
      <c r="W881" s="17">
        <v>0</v>
      </c>
      <c r="X881" s="17">
        <v>0</v>
      </c>
      <c r="Y881" s="17">
        <v>0.253568803040986</v>
      </c>
      <c r="Z881" s="17">
        <v>0</v>
      </c>
      <c r="AA881" s="17">
        <v>0</v>
      </c>
      <c r="AB881" s="17">
        <v>0.121219647681252</v>
      </c>
      <c r="AC881" s="17">
        <v>0</v>
      </c>
      <c r="AD881" s="17">
        <v>1</v>
      </c>
      <c r="AE881" s="17"/>
      <c r="AF881" s="17">
        <v>7.15516103697207E-2</v>
      </c>
      <c r="AG881" s="17">
        <v>8.4857945148624297E-2</v>
      </c>
      <c r="AH881" s="17">
        <v>0</v>
      </c>
      <c r="AI881" s="17"/>
      <c r="AJ881" s="17">
        <v>3.3031407995732301E-2</v>
      </c>
      <c r="AK881" s="17">
        <v>4.5456428304753403E-2</v>
      </c>
      <c r="AL881" s="17">
        <v>0</v>
      </c>
      <c r="AM881" s="17" t="s">
        <v>257</v>
      </c>
      <c r="AN881" s="17">
        <v>0</v>
      </c>
    </row>
    <row r="882" spans="2:40" x14ac:dyDescent="0.25">
      <c r="B882" t="s">
        <v>64</v>
      </c>
      <c r="C882" s="17">
        <v>6.4274423359042293E-2</v>
      </c>
      <c r="D882" s="17">
        <v>9.1304377128091599E-2</v>
      </c>
      <c r="E882" s="17">
        <v>2.5795150031399101E-2</v>
      </c>
      <c r="F882" s="17"/>
      <c r="G882" s="17">
        <v>4.9754939433618403E-2</v>
      </c>
      <c r="H882" s="17">
        <v>0</v>
      </c>
      <c r="I882" s="17">
        <v>0.143329816754836</v>
      </c>
      <c r="J882" s="17">
        <v>0.16026008258563301</v>
      </c>
      <c r="K882" s="17">
        <v>0</v>
      </c>
      <c r="L882" s="17">
        <v>0</v>
      </c>
      <c r="M882" s="17"/>
      <c r="N882" s="17">
        <v>4.1484878328979097E-2</v>
      </c>
      <c r="O882" s="17">
        <v>3.8492723577135401E-2</v>
      </c>
      <c r="P882" s="17">
        <v>9.0292344434644997E-2</v>
      </c>
      <c r="Q882" s="17">
        <v>0.108219971629439</v>
      </c>
      <c r="R882" s="17"/>
      <c r="S882" s="17">
        <v>3.7757482114801399E-2</v>
      </c>
      <c r="T882" s="17">
        <v>9.9102155987021906E-2</v>
      </c>
      <c r="U882" s="17">
        <v>0</v>
      </c>
      <c r="V882" s="17">
        <v>0.321720625981325</v>
      </c>
      <c r="W882" s="17">
        <v>0</v>
      </c>
      <c r="X882" s="17">
        <v>0</v>
      </c>
      <c r="Y882" s="17">
        <v>0</v>
      </c>
      <c r="Z882" s="17">
        <v>0</v>
      </c>
      <c r="AA882" s="17">
        <v>0</v>
      </c>
      <c r="AB882" s="17">
        <v>0.17307777110589201</v>
      </c>
      <c r="AC882" s="17">
        <v>0</v>
      </c>
      <c r="AD882" s="17">
        <v>0</v>
      </c>
      <c r="AE882" s="17"/>
      <c r="AF882" s="17">
        <v>5.3264995667858098E-2</v>
      </c>
      <c r="AG882" s="17">
        <v>4.59913503020426E-2</v>
      </c>
      <c r="AH882" s="17">
        <v>0.143567709098125</v>
      </c>
      <c r="AI882" s="17"/>
      <c r="AJ882" s="17">
        <v>4.9981532608229198E-2</v>
      </c>
      <c r="AK882" s="17">
        <v>4.7665722485696199E-2</v>
      </c>
      <c r="AL882" s="17">
        <v>0.34692129140900302</v>
      </c>
      <c r="AM882" s="17" t="s">
        <v>257</v>
      </c>
      <c r="AN882" s="17">
        <v>0</v>
      </c>
    </row>
    <row r="883" spans="2:40" x14ac:dyDescent="0.25">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c r="AA883" s="17"/>
      <c r="AB883" s="17"/>
      <c r="AC883" s="17"/>
      <c r="AD883" s="17"/>
      <c r="AE883" s="17"/>
      <c r="AF883" s="17"/>
      <c r="AG883" s="17"/>
      <c r="AH883" s="17"/>
      <c r="AI883" s="17"/>
      <c r="AJ883" s="17"/>
      <c r="AK883" s="17"/>
      <c r="AL883" s="17"/>
      <c r="AM883" s="17"/>
      <c r="AN883" s="17"/>
    </row>
    <row r="884" spans="2:40" x14ac:dyDescent="0.25">
      <c r="B884" s="6" t="s">
        <v>350</v>
      </c>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c r="AA884" s="17"/>
      <c r="AB884" s="17"/>
      <c r="AC884" s="17"/>
      <c r="AD884" s="17"/>
      <c r="AE884" s="17"/>
      <c r="AF884" s="17"/>
      <c r="AG884" s="17"/>
      <c r="AH884" s="17"/>
      <c r="AI884" s="17"/>
      <c r="AJ884" s="17"/>
      <c r="AK884" s="17"/>
      <c r="AL884" s="17"/>
      <c r="AM884" s="17"/>
      <c r="AN884" s="17"/>
    </row>
    <row r="885" spans="2:40" x14ac:dyDescent="0.25">
      <c r="B885" s="24" t="s">
        <v>340</v>
      </c>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c r="AA885" s="17"/>
      <c r="AB885" s="17"/>
      <c r="AC885" s="17"/>
      <c r="AD885" s="17"/>
      <c r="AE885" s="17"/>
      <c r="AF885" s="17"/>
      <c r="AG885" s="17"/>
      <c r="AH885" s="17"/>
      <c r="AI885" s="17"/>
      <c r="AJ885" s="17"/>
      <c r="AK885" s="17"/>
      <c r="AL885" s="17"/>
      <c r="AM885" s="17"/>
      <c r="AN885" s="17"/>
    </row>
    <row r="886" spans="2:40" x14ac:dyDescent="0.25">
      <c r="B886" t="s">
        <v>296</v>
      </c>
      <c r="C886" s="17">
        <v>3.73824449693968E-2</v>
      </c>
      <c r="D886" s="17">
        <v>5.8027846791644501E-2</v>
      </c>
      <c r="E886" s="17">
        <v>1.8314305703851501E-2</v>
      </c>
      <c r="F886" s="17"/>
      <c r="G886" s="17">
        <v>5.03032517795848E-2</v>
      </c>
      <c r="H886" s="17">
        <v>3.7815084906210397E-2</v>
      </c>
      <c r="I886" s="17">
        <v>0</v>
      </c>
      <c r="J886" s="17">
        <v>4.0823669897876003E-2</v>
      </c>
      <c r="K886" s="17">
        <v>0</v>
      </c>
      <c r="L886" s="17">
        <v>6.45044330756262E-2</v>
      </c>
      <c r="M886" s="17"/>
      <c r="N886" s="17">
        <v>5.5935856919269299E-2</v>
      </c>
      <c r="O886" s="17">
        <v>4.6347605735316398E-2</v>
      </c>
      <c r="P886" s="17">
        <v>1.7357336792118001E-2</v>
      </c>
      <c r="Q886" s="17">
        <v>3.3901899221780801E-2</v>
      </c>
      <c r="R886" s="17"/>
      <c r="S886" s="17">
        <v>2.4540513677320699E-2</v>
      </c>
      <c r="T886" s="17">
        <v>4.6339387320379698E-2</v>
      </c>
      <c r="U886" s="17">
        <v>0</v>
      </c>
      <c r="V886" s="17">
        <v>0</v>
      </c>
      <c r="W886" s="17">
        <v>0</v>
      </c>
      <c r="X886" s="17">
        <v>7.7979295069441804E-2</v>
      </c>
      <c r="Y886" s="17">
        <v>0.16844660667466299</v>
      </c>
      <c r="Z886" s="17">
        <v>0</v>
      </c>
      <c r="AA886" s="17">
        <v>3.7708236530645402E-2</v>
      </c>
      <c r="AB886" s="17">
        <v>6.2727318066090998E-2</v>
      </c>
      <c r="AC886" s="17">
        <v>0</v>
      </c>
      <c r="AD886" s="17">
        <v>0</v>
      </c>
      <c r="AE886" s="17"/>
      <c r="AF886" s="17">
        <v>3.1499305253319697E-2</v>
      </c>
      <c r="AG886" s="17">
        <v>4.2395951863449001E-2</v>
      </c>
      <c r="AH886" s="17">
        <v>4.0461605821508297E-2</v>
      </c>
      <c r="AI886" s="17"/>
      <c r="AJ886" s="17">
        <v>5.8901106103341497E-2</v>
      </c>
      <c r="AK886" s="17">
        <v>4.0272128101733001E-2</v>
      </c>
      <c r="AL886" s="17">
        <v>0</v>
      </c>
      <c r="AM886" s="17">
        <v>0</v>
      </c>
      <c r="AN886" s="17">
        <v>3.3807196025248801E-2</v>
      </c>
    </row>
    <row r="887" spans="2:40" x14ac:dyDescent="0.25">
      <c r="B887" t="s">
        <v>297</v>
      </c>
      <c r="C887" s="17">
        <v>9.1269154026037802E-2</v>
      </c>
      <c r="D887" s="17">
        <v>0.103066714014573</v>
      </c>
      <c r="E887" s="17">
        <v>8.2338962010066505E-2</v>
      </c>
      <c r="F887" s="17"/>
      <c r="G887" s="17">
        <v>0.11459097356626299</v>
      </c>
      <c r="H887" s="17">
        <v>0.10145032901095501</v>
      </c>
      <c r="I887" s="17">
        <v>0</v>
      </c>
      <c r="J887" s="17">
        <v>0.154849947001895</v>
      </c>
      <c r="K887" s="17">
        <v>0</v>
      </c>
      <c r="L887" s="17">
        <v>0.10008133276813801</v>
      </c>
      <c r="M887" s="17"/>
      <c r="N887" s="17">
        <v>6.7309920942524401E-2</v>
      </c>
      <c r="O887" s="17">
        <v>9.1114794118082404E-2</v>
      </c>
      <c r="P887" s="17">
        <v>0.114975653036267</v>
      </c>
      <c r="Q887" s="17">
        <v>9.2311003543812997E-2</v>
      </c>
      <c r="R887" s="17"/>
      <c r="S887" s="17">
        <v>6.0059114249073703E-2</v>
      </c>
      <c r="T887" s="17">
        <v>7.94852489280191E-2</v>
      </c>
      <c r="U887" s="17">
        <v>0.229366463804243</v>
      </c>
      <c r="V887" s="17">
        <v>0</v>
      </c>
      <c r="W887" s="17">
        <v>0</v>
      </c>
      <c r="X887" s="17">
        <v>4.37171953766258E-2</v>
      </c>
      <c r="Y887" s="17">
        <v>0.15912545681684201</v>
      </c>
      <c r="Z887" s="17">
        <v>0</v>
      </c>
      <c r="AA887" s="17">
        <v>0.15446894460004101</v>
      </c>
      <c r="AB887" s="17">
        <v>0.27352408948873602</v>
      </c>
      <c r="AC887" s="17">
        <v>0</v>
      </c>
      <c r="AD887" s="17">
        <v>0</v>
      </c>
      <c r="AE887" s="17"/>
      <c r="AF887" s="17">
        <v>8.0919755221855599E-2</v>
      </c>
      <c r="AG887" s="17">
        <v>0.12631921243501201</v>
      </c>
      <c r="AH887" s="17">
        <v>3.4005172424689402E-2</v>
      </c>
      <c r="AI887" s="17"/>
      <c r="AJ887" s="17">
        <v>0.164089134995444</v>
      </c>
      <c r="AK887" s="17">
        <v>7.4348261945828206E-2</v>
      </c>
      <c r="AL887" s="17">
        <v>3.90807656273214E-2</v>
      </c>
      <c r="AM887" s="17">
        <v>0</v>
      </c>
      <c r="AN887" s="17">
        <v>3.5045396183953602E-2</v>
      </c>
    </row>
    <row r="888" spans="2:40" x14ac:dyDescent="0.25">
      <c r="B888" t="s">
        <v>298</v>
      </c>
      <c r="C888" s="17">
        <v>0.165210875036477</v>
      </c>
      <c r="D888" s="17">
        <v>0.19358680792166599</v>
      </c>
      <c r="E888" s="17">
        <v>0.142204153009859</v>
      </c>
      <c r="F888" s="17"/>
      <c r="G888" s="17">
        <v>0.198692287716701</v>
      </c>
      <c r="H888" s="17">
        <v>0.142987078559276</v>
      </c>
      <c r="I888" s="17">
        <v>0.15847886242471099</v>
      </c>
      <c r="J888" s="17">
        <v>0.13562826113799001</v>
      </c>
      <c r="K888" s="17">
        <v>0.11532248433709</v>
      </c>
      <c r="L888" s="17">
        <v>0.197374349050497</v>
      </c>
      <c r="M888" s="17"/>
      <c r="N888" s="17">
        <v>0.18529288214694201</v>
      </c>
      <c r="O888" s="17">
        <v>0.149805714723099</v>
      </c>
      <c r="P888" s="17">
        <v>0.17463439885145501</v>
      </c>
      <c r="Q888" s="17">
        <v>0.13437124477474799</v>
      </c>
      <c r="R888" s="17"/>
      <c r="S888" s="17">
        <v>0.18879222905510401</v>
      </c>
      <c r="T888" s="17">
        <v>0.15065122983506499</v>
      </c>
      <c r="U888" s="17">
        <v>0.110162256236016</v>
      </c>
      <c r="V888" s="17">
        <v>0.48079733248452899</v>
      </c>
      <c r="W888" s="17">
        <v>0.119117852997543</v>
      </c>
      <c r="X888" s="17">
        <v>9.2381298236748594E-2</v>
      </c>
      <c r="Y888" s="17">
        <v>0.132736466092715</v>
      </c>
      <c r="Z888" s="17">
        <v>0.30486837488014001</v>
      </c>
      <c r="AA888" s="17">
        <v>0.112466216871702</v>
      </c>
      <c r="AB888" s="17">
        <v>7.4025928100306296E-2</v>
      </c>
      <c r="AC888" s="17">
        <v>0.120237349691572</v>
      </c>
      <c r="AD888" s="17">
        <v>0</v>
      </c>
      <c r="AE888" s="17"/>
      <c r="AF888" s="17">
        <v>0.18824736414075499</v>
      </c>
      <c r="AG888" s="17">
        <v>0.12858326111919299</v>
      </c>
      <c r="AH888" s="17">
        <v>0.12899142134430799</v>
      </c>
      <c r="AI888" s="17"/>
      <c r="AJ888" s="17">
        <v>0.220564557400866</v>
      </c>
      <c r="AK888" s="17">
        <v>0.17347726678601999</v>
      </c>
      <c r="AL888" s="17">
        <v>0.16806680878772501</v>
      </c>
      <c r="AM888" s="17">
        <v>0.40070825223841999</v>
      </c>
      <c r="AN888" s="17">
        <v>6.8655211382043599E-2</v>
      </c>
    </row>
    <row r="889" spans="2:40" x14ac:dyDescent="0.25">
      <c r="B889" t="s">
        <v>299</v>
      </c>
      <c r="C889" s="17">
        <v>0.14037184571754699</v>
      </c>
      <c r="D889" s="17">
        <v>0.13416029356259701</v>
      </c>
      <c r="E889" s="17">
        <v>0.14091990144129499</v>
      </c>
      <c r="F889" s="17"/>
      <c r="G889" s="17">
        <v>7.79028729111792E-2</v>
      </c>
      <c r="H889" s="17">
        <v>0.18327628435980101</v>
      </c>
      <c r="I889" s="17">
        <v>0.22738938836181799</v>
      </c>
      <c r="J889" s="17">
        <v>0.197136057382825</v>
      </c>
      <c r="K889" s="17">
        <v>0.11298360101900699</v>
      </c>
      <c r="L889" s="17">
        <v>6.9565880408306205E-2</v>
      </c>
      <c r="M889" s="17"/>
      <c r="N889" s="17">
        <v>0.14692469888837301</v>
      </c>
      <c r="O889" s="17">
        <v>0.18461708511145</v>
      </c>
      <c r="P889" s="17">
        <v>0.13793572079393199</v>
      </c>
      <c r="Q889" s="17">
        <v>0.10850887965433099</v>
      </c>
      <c r="R889" s="17"/>
      <c r="S889" s="17">
        <v>0.17294763339994201</v>
      </c>
      <c r="T889" s="17">
        <v>0.15859677091622801</v>
      </c>
      <c r="U889" s="17">
        <v>0.17676047287678801</v>
      </c>
      <c r="V889" s="17">
        <v>0.12701410688234999</v>
      </c>
      <c r="W889" s="17">
        <v>0.22874885989610499</v>
      </c>
      <c r="X889" s="17">
        <v>4.6051912028709598E-2</v>
      </c>
      <c r="Y889" s="17">
        <v>0.15477748413030101</v>
      </c>
      <c r="Z889" s="17">
        <v>0.20061785298988799</v>
      </c>
      <c r="AA889" s="17">
        <v>0.12917405003715099</v>
      </c>
      <c r="AB889" s="17">
        <v>0</v>
      </c>
      <c r="AC889" s="17">
        <v>0</v>
      </c>
      <c r="AD889" s="17">
        <v>1</v>
      </c>
      <c r="AE889" s="17"/>
      <c r="AF889" s="17">
        <v>0.165762656845971</v>
      </c>
      <c r="AG889" s="17">
        <v>0.12832063439098099</v>
      </c>
      <c r="AH889" s="17">
        <v>0.14964088627015501</v>
      </c>
      <c r="AI889" s="17"/>
      <c r="AJ889" s="17">
        <v>7.3573370762445606E-2</v>
      </c>
      <c r="AK889" s="17">
        <v>0.117494787360591</v>
      </c>
      <c r="AL889" s="17">
        <v>0.22190731436859101</v>
      </c>
      <c r="AM889" s="17">
        <v>0</v>
      </c>
      <c r="AN889" s="17">
        <v>0.30019559897728998</v>
      </c>
    </row>
    <row r="890" spans="2:40" x14ac:dyDescent="0.25">
      <c r="B890" t="s">
        <v>300</v>
      </c>
      <c r="C890" s="17">
        <v>0.18460487399773601</v>
      </c>
      <c r="D890" s="17">
        <v>0.20301453366177899</v>
      </c>
      <c r="E890" s="17">
        <v>0.16183998653637699</v>
      </c>
      <c r="F890" s="17"/>
      <c r="G890" s="17">
        <v>0.16013650657567299</v>
      </c>
      <c r="H890" s="17">
        <v>0.206813424356556</v>
      </c>
      <c r="I890" s="17">
        <v>0.23365113133429699</v>
      </c>
      <c r="J890" s="17">
        <v>0.16849607544495099</v>
      </c>
      <c r="K890" s="17">
        <v>0.23375588017329099</v>
      </c>
      <c r="L890" s="17">
        <v>0.13555298153561399</v>
      </c>
      <c r="M890" s="17"/>
      <c r="N890" s="17">
        <v>0.21481296738088501</v>
      </c>
      <c r="O890" s="17">
        <v>0.18729938385952799</v>
      </c>
      <c r="P890" s="17">
        <v>0.200317550704603</v>
      </c>
      <c r="Q890" s="17">
        <v>0.14472087842175299</v>
      </c>
      <c r="R890" s="17"/>
      <c r="S890" s="17">
        <v>0.201222426167212</v>
      </c>
      <c r="T890" s="17">
        <v>8.4704565371827398E-2</v>
      </c>
      <c r="U890" s="17">
        <v>0.29288668086091801</v>
      </c>
      <c r="V890" s="17">
        <v>0.18274269165379001</v>
      </c>
      <c r="W890" s="17">
        <v>0.41374915288005998</v>
      </c>
      <c r="X890" s="17">
        <v>0.24526632163058701</v>
      </c>
      <c r="Y890" s="17">
        <v>6.3626242682471301E-2</v>
      </c>
      <c r="Z890" s="17">
        <v>0.201445345816538</v>
      </c>
      <c r="AA890" s="17">
        <v>0.121623412326668</v>
      </c>
      <c r="AB890" s="17">
        <v>0.128344590411825</v>
      </c>
      <c r="AC890" s="17">
        <v>0</v>
      </c>
      <c r="AD890" s="17">
        <v>0</v>
      </c>
      <c r="AE890" s="17"/>
      <c r="AF890" s="17">
        <v>0.18580646026591199</v>
      </c>
      <c r="AG890" s="17">
        <v>0.245006961905891</v>
      </c>
      <c r="AH890" s="17">
        <v>6.0258994911585297E-2</v>
      </c>
      <c r="AI890" s="17"/>
      <c r="AJ890" s="17">
        <v>0.14788565288285699</v>
      </c>
      <c r="AK890" s="17">
        <v>0.222978516777217</v>
      </c>
      <c r="AL890" s="17">
        <v>0.29091287888238498</v>
      </c>
      <c r="AM890" s="17">
        <v>0</v>
      </c>
      <c r="AN890" s="17">
        <v>0.14373036254855401</v>
      </c>
    </row>
    <row r="891" spans="2:40" x14ac:dyDescent="0.25">
      <c r="B891" t="s">
        <v>301</v>
      </c>
      <c r="C891" s="17">
        <v>9.1422039094646607E-2</v>
      </c>
      <c r="D891" s="17">
        <v>8.2041454345381307E-2</v>
      </c>
      <c r="E891" s="17">
        <v>0.10313479333973399</v>
      </c>
      <c r="F891" s="17"/>
      <c r="G891" s="17">
        <v>0.16229962737068601</v>
      </c>
      <c r="H891" s="17">
        <v>4.1195176403581599E-2</v>
      </c>
      <c r="I891" s="17">
        <v>7.3104285063502E-2</v>
      </c>
      <c r="J891" s="17">
        <v>0.113091972182447</v>
      </c>
      <c r="K891" s="17">
        <v>5.4725659454646199E-2</v>
      </c>
      <c r="L891" s="17">
        <v>3.73407163544194E-2</v>
      </c>
      <c r="M891" s="17"/>
      <c r="N891" s="17">
        <v>5.1141791509796301E-2</v>
      </c>
      <c r="O891" s="17">
        <v>9.3919750766097196E-2</v>
      </c>
      <c r="P891" s="17">
        <v>7.3206496535618296E-2</v>
      </c>
      <c r="Q891" s="17">
        <v>0.143909748413795</v>
      </c>
      <c r="R891" s="17"/>
      <c r="S891" s="17">
        <v>0.14807487748377501</v>
      </c>
      <c r="T891" s="17">
        <v>3.7765930490369401E-2</v>
      </c>
      <c r="U891" s="17">
        <v>7.1256226219780006E-2</v>
      </c>
      <c r="V891" s="17">
        <v>6.9610746420513195E-2</v>
      </c>
      <c r="W891" s="17">
        <v>0</v>
      </c>
      <c r="X891" s="17">
        <v>9.5157309647611807E-2</v>
      </c>
      <c r="Y891" s="17">
        <v>0</v>
      </c>
      <c r="Z891" s="17">
        <v>0.106965707356992</v>
      </c>
      <c r="AA891" s="17">
        <v>0.20268616397577799</v>
      </c>
      <c r="AB891" s="17">
        <v>0</v>
      </c>
      <c r="AC891" s="17">
        <v>0.243095925275814</v>
      </c>
      <c r="AD891" s="17">
        <v>0</v>
      </c>
      <c r="AE891" s="17"/>
      <c r="AF891" s="17">
        <v>0.114064927941325</v>
      </c>
      <c r="AG891" s="17">
        <v>5.2916048628501897E-2</v>
      </c>
      <c r="AH891" s="17">
        <v>7.0428863542912903E-2</v>
      </c>
      <c r="AI891" s="17"/>
      <c r="AJ891" s="17">
        <v>0.13875946158142799</v>
      </c>
      <c r="AK891" s="17">
        <v>6.8149063805505797E-2</v>
      </c>
      <c r="AL891" s="17">
        <v>3.8088026903760203E-2</v>
      </c>
      <c r="AM891" s="17">
        <v>0.26214813527160402</v>
      </c>
      <c r="AN891" s="17">
        <v>0.102842763936421</v>
      </c>
    </row>
    <row r="892" spans="2:40" x14ac:dyDescent="0.25">
      <c r="B892" t="s">
        <v>302</v>
      </c>
      <c r="C892" s="17">
        <v>3.6411640737666597E-2</v>
      </c>
      <c r="D892" s="17">
        <v>8.7982643816106702E-3</v>
      </c>
      <c r="E892" s="17">
        <v>6.4345618897607607E-2</v>
      </c>
      <c r="F892" s="17"/>
      <c r="G892" s="17">
        <v>2.9622271906623102E-2</v>
      </c>
      <c r="H892" s="17">
        <v>5.9892303502141697E-2</v>
      </c>
      <c r="I892" s="17">
        <v>0</v>
      </c>
      <c r="J892" s="17">
        <v>3.1227250582036001E-2</v>
      </c>
      <c r="K892" s="17">
        <v>5.6937825995317999E-2</v>
      </c>
      <c r="L892" s="17">
        <v>3.9374727538563803E-2</v>
      </c>
      <c r="M892" s="17"/>
      <c r="N892" s="17">
        <v>5.1129705252129898E-2</v>
      </c>
      <c r="O892" s="17">
        <v>0</v>
      </c>
      <c r="P892" s="17">
        <v>7.09334801155969E-2</v>
      </c>
      <c r="Q892" s="17">
        <v>1.7429387754538499E-2</v>
      </c>
      <c r="R892" s="17"/>
      <c r="S892" s="17">
        <v>2.4540513677320699E-2</v>
      </c>
      <c r="T892" s="17">
        <v>3.8619462859704003E-2</v>
      </c>
      <c r="U892" s="17">
        <v>0</v>
      </c>
      <c r="V892" s="17">
        <v>0</v>
      </c>
      <c r="W892" s="17">
        <v>0</v>
      </c>
      <c r="X892" s="17">
        <v>4.7600038487412802E-2</v>
      </c>
      <c r="Y892" s="17">
        <v>0</v>
      </c>
      <c r="Z892" s="17">
        <v>0.18610271895644201</v>
      </c>
      <c r="AA892" s="17">
        <v>4.1957706011928803E-2</v>
      </c>
      <c r="AB892" s="17">
        <v>0.12194016817459299</v>
      </c>
      <c r="AC892" s="17">
        <v>0</v>
      </c>
      <c r="AD892" s="17">
        <v>0</v>
      </c>
      <c r="AE892" s="17"/>
      <c r="AF892" s="17">
        <v>1.8203645029773199E-2</v>
      </c>
      <c r="AG892" s="17">
        <v>6.1698700528813898E-2</v>
      </c>
      <c r="AH892" s="17">
        <v>3.0823723758437799E-2</v>
      </c>
      <c r="AI892" s="17"/>
      <c r="AJ892" s="17">
        <v>0</v>
      </c>
      <c r="AK892" s="17">
        <v>3.9551070175028902E-2</v>
      </c>
      <c r="AL892" s="17">
        <v>8.1599585574733804E-2</v>
      </c>
      <c r="AM892" s="17">
        <v>0</v>
      </c>
      <c r="AN892" s="17">
        <v>6.6519046239925897E-2</v>
      </c>
    </row>
    <row r="893" spans="2:40" x14ac:dyDescent="0.25">
      <c r="B893" t="s">
        <v>303</v>
      </c>
      <c r="C893" s="17">
        <v>0.12054470433400399</v>
      </c>
      <c r="D893" s="17">
        <v>9.5483468619346396E-2</v>
      </c>
      <c r="E893" s="17">
        <v>0.13970295229448701</v>
      </c>
      <c r="F893" s="17"/>
      <c r="G893" s="17">
        <v>0.14379909480367001</v>
      </c>
      <c r="H893" s="17">
        <v>0.14615512949496201</v>
      </c>
      <c r="I893" s="17">
        <v>0.111981841163595</v>
      </c>
      <c r="J893" s="17">
        <v>6.9633786179578494E-2</v>
      </c>
      <c r="K893" s="17">
        <v>5.8239379758976799E-2</v>
      </c>
      <c r="L893" s="17">
        <v>0.11751323115215399</v>
      </c>
      <c r="M893" s="17"/>
      <c r="N893" s="17">
        <v>0.106479867102103</v>
      </c>
      <c r="O893" s="17">
        <v>0.111702727410167</v>
      </c>
      <c r="P893" s="17">
        <v>7.5218597079668603E-2</v>
      </c>
      <c r="Q893" s="17">
        <v>0.183323787742251</v>
      </c>
      <c r="R893" s="17"/>
      <c r="S893" s="17">
        <v>0.10351264114461101</v>
      </c>
      <c r="T893" s="17">
        <v>0.14098902879210601</v>
      </c>
      <c r="U893" s="17">
        <v>0</v>
      </c>
      <c r="V893" s="17">
        <v>6.2276498919839399E-2</v>
      </c>
      <c r="W893" s="17">
        <v>0.12264968467925901</v>
      </c>
      <c r="X893" s="17">
        <v>0.18348589025128001</v>
      </c>
      <c r="Y893" s="17">
        <v>0.32128774360300899</v>
      </c>
      <c r="Z893" s="17">
        <v>0</v>
      </c>
      <c r="AA893" s="17">
        <v>0.123133499260024</v>
      </c>
      <c r="AB893" s="17">
        <v>0</v>
      </c>
      <c r="AC893" s="17">
        <v>0.39151514678435601</v>
      </c>
      <c r="AD893" s="17">
        <v>0</v>
      </c>
      <c r="AE893" s="17"/>
      <c r="AF893" s="17">
        <v>7.09043332115354E-2</v>
      </c>
      <c r="AG893" s="17">
        <v>9.1927597616208695E-2</v>
      </c>
      <c r="AH893" s="17">
        <v>0.23371728464616501</v>
      </c>
      <c r="AI893" s="17"/>
      <c r="AJ893" s="17">
        <v>6.8722385714811499E-2</v>
      </c>
      <c r="AK893" s="17">
        <v>0.18636074950641199</v>
      </c>
      <c r="AL893" s="17">
        <v>0</v>
      </c>
      <c r="AM893" s="17">
        <v>0</v>
      </c>
      <c r="AN893" s="17">
        <v>0.101025010344249</v>
      </c>
    </row>
    <row r="894" spans="2:40" x14ac:dyDescent="0.25">
      <c r="B894" t="s">
        <v>64</v>
      </c>
      <c r="C894" s="17">
        <v>0.13278242208648899</v>
      </c>
      <c r="D894" s="17">
        <v>0.121820616701402</v>
      </c>
      <c r="E894" s="17">
        <v>0.14719932676672201</v>
      </c>
      <c r="F894" s="17"/>
      <c r="G894" s="17">
        <v>6.2653113369620095E-2</v>
      </c>
      <c r="H894" s="17">
        <v>8.0415189406517401E-2</v>
      </c>
      <c r="I894" s="17">
        <v>0.19539449165207601</v>
      </c>
      <c r="J894" s="17">
        <v>8.9112980190401106E-2</v>
      </c>
      <c r="K894" s="17">
        <v>0.36803516926167101</v>
      </c>
      <c r="L894" s="17">
        <v>0.238692348116681</v>
      </c>
      <c r="M894" s="17"/>
      <c r="N894" s="17">
        <v>0.120972309857977</v>
      </c>
      <c r="O894" s="17">
        <v>0.13519293827626</v>
      </c>
      <c r="P894" s="17">
        <v>0.13542076609074</v>
      </c>
      <c r="Q894" s="17">
        <v>0.14152317047299001</v>
      </c>
      <c r="R894" s="17"/>
      <c r="S894" s="17">
        <v>7.6310051145640406E-2</v>
      </c>
      <c r="T894" s="17">
        <v>0.26284837548630102</v>
      </c>
      <c r="U894" s="17">
        <v>0.11956790000225399</v>
      </c>
      <c r="V894" s="17">
        <v>7.75586236389781E-2</v>
      </c>
      <c r="W894" s="17">
        <v>0.115734449547034</v>
      </c>
      <c r="X894" s="17">
        <v>0.16836073927158299</v>
      </c>
      <c r="Y894" s="17">
        <v>0</v>
      </c>
      <c r="Z894" s="17">
        <v>0</v>
      </c>
      <c r="AA894" s="17">
        <v>7.6781770386062598E-2</v>
      </c>
      <c r="AB894" s="17">
        <v>0.33943790575844901</v>
      </c>
      <c r="AC894" s="17">
        <v>0.24515157824825801</v>
      </c>
      <c r="AD894" s="17">
        <v>0</v>
      </c>
      <c r="AE894" s="17"/>
      <c r="AF894" s="17">
        <v>0.14459155208955399</v>
      </c>
      <c r="AG894" s="17">
        <v>0.12283163151194899</v>
      </c>
      <c r="AH894" s="17">
        <v>0.25167204728023801</v>
      </c>
      <c r="AI894" s="17"/>
      <c r="AJ894" s="17">
        <v>0.127504330558807</v>
      </c>
      <c r="AK894" s="17">
        <v>7.7368155541663694E-2</v>
      </c>
      <c r="AL894" s="17">
        <v>0.16034461985548401</v>
      </c>
      <c r="AM894" s="17">
        <v>0.33714361248997599</v>
      </c>
      <c r="AN894" s="17">
        <v>0.14817941436231299</v>
      </c>
    </row>
    <row r="895" spans="2:40" x14ac:dyDescent="0.25">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c r="AA895" s="17"/>
      <c r="AB895" s="17"/>
      <c r="AC895" s="17"/>
      <c r="AD895" s="17"/>
      <c r="AE895" s="17"/>
      <c r="AF895" s="17"/>
      <c r="AG895" s="17"/>
      <c r="AH895" s="17"/>
      <c r="AI895" s="17"/>
      <c r="AJ895" s="17"/>
      <c r="AK895" s="17"/>
      <c r="AL895" s="17"/>
      <c r="AM895" s="17"/>
      <c r="AN895" s="17"/>
    </row>
    <row r="896" spans="2:40" x14ac:dyDescent="0.25">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c r="AA896" s="17"/>
      <c r="AB896" s="17"/>
      <c r="AC896" s="17"/>
      <c r="AD896" s="17"/>
      <c r="AE896" s="17"/>
      <c r="AF896" s="17"/>
      <c r="AG896" s="17"/>
      <c r="AH896" s="17"/>
      <c r="AI896" s="17"/>
      <c r="AJ896" s="17"/>
      <c r="AK896" s="17"/>
      <c r="AL896" s="17"/>
      <c r="AM896" s="17"/>
      <c r="AN896" s="17"/>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2:AN22"/>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184</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280</v>
      </c>
      <c r="D7" s="10">
        <v>153</v>
      </c>
      <c r="E7" s="10">
        <v>126</v>
      </c>
      <c r="F7" s="10"/>
      <c r="G7" s="10">
        <v>56</v>
      </c>
      <c r="H7" s="10">
        <v>75</v>
      </c>
      <c r="I7" s="10">
        <v>38</v>
      </c>
      <c r="J7" s="10">
        <v>26</v>
      </c>
      <c r="K7" s="10">
        <v>25</v>
      </c>
      <c r="L7" s="10">
        <v>60</v>
      </c>
      <c r="M7" s="10"/>
      <c r="N7" s="10">
        <v>65</v>
      </c>
      <c r="O7" s="10">
        <v>58</v>
      </c>
      <c r="P7" s="10">
        <v>69</v>
      </c>
      <c r="Q7" s="10">
        <v>88</v>
      </c>
      <c r="R7" s="10"/>
      <c r="S7" s="10">
        <v>42</v>
      </c>
      <c r="T7" s="10">
        <v>38</v>
      </c>
      <c r="U7" s="10">
        <v>22</v>
      </c>
      <c r="V7" s="10">
        <v>19</v>
      </c>
      <c r="W7" s="10">
        <v>15</v>
      </c>
      <c r="X7" s="10">
        <v>26</v>
      </c>
      <c r="Y7" s="10">
        <v>26</v>
      </c>
      <c r="Z7" s="10">
        <v>14</v>
      </c>
      <c r="AA7" s="10">
        <v>33</v>
      </c>
      <c r="AB7" s="10">
        <v>21</v>
      </c>
      <c r="AC7" s="10">
        <v>22</v>
      </c>
      <c r="AD7" s="10">
        <v>2</v>
      </c>
      <c r="AE7" s="10"/>
      <c r="AF7" s="10">
        <v>128</v>
      </c>
      <c r="AG7" s="10">
        <v>108</v>
      </c>
      <c r="AH7" s="10">
        <v>33</v>
      </c>
      <c r="AI7" s="10"/>
      <c r="AJ7" s="10">
        <v>101</v>
      </c>
      <c r="AK7" s="10">
        <v>99</v>
      </c>
      <c r="AL7" s="10">
        <v>25</v>
      </c>
      <c r="AM7" s="10">
        <v>5</v>
      </c>
      <c r="AN7" s="10">
        <v>26</v>
      </c>
    </row>
    <row r="8" spans="2:40" ht="30" customHeight="1" x14ac:dyDescent="0.25">
      <c r="B8" s="11" t="s">
        <v>20</v>
      </c>
      <c r="C8" s="11">
        <v>281</v>
      </c>
      <c r="D8" s="11">
        <v>156</v>
      </c>
      <c r="E8" s="11">
        <v>124</v>
      </c>
      <c r="F8" s="11"/>
      <c r="G8" s="11">
        <v>58</v>
      </c>
      <c r="H8" s="11">
        <v>77</v>
      </c>
      <c r="I8" s="11">
        <v>41</v>
      </c>
      <c r="J8" s="11">
        <v>28</v>
      </c>
      <c r="K8" s="11">
        <v>23</v>
      </c>
      <c r="L8" s="11">
        <v>55</v>
      </c>
      <c r="M8" s="11"/>
      <c r="N8" s="11">
        <v>61</v>
      </c>
      <c r="O8" s="11">
        <v>55</v>
      </c>
      <c r="P8" s="11">
        <v>74</v>
      </c>
      <c r="Q8" s="11">
        <v>91</v>
      </c>
      <c r="R8" s="11"/>
      <c r="S8" s="11">
        <v>42</v>
      </c>
      <c r="T8" s="11">
        <v>38</v>
      </c>
      <c r="U8" s="11">
        <v>22</v>
      </c>
      <c r="V8" s="11">
        <v>21</v>
      </c>
      <c r="W8" s="11">
        <v>16</v>
      </c>
      <c r="X8" s="11">
        <v>27</v>
      </c>
      <c r="Y8" s="11">
        <v>26</v>
      </c>
      <c r="Z8" s="11">
        <v>14</v>
      </c>
      <c r="AA8" s="11">
        <v>32</v>
      </c>
      <c r="AB8" s="11">
        <v>20</v>
      </c>
      <c r="AC8" s="11">
        <v>21</v>
      </c>
      <c r="AD8" s="11">
        <v>3</v>
      </c>
      <c r="AE8" s="11"/>
      <c r="AF8" s="11">
        <v>129</v>
      </c>
      <c r="AG8" s="11">
        <v>107</v>
      </c>
      <c r="AH8" s="11">
        <v>33</v>
      </c>
      <c r="AI8" s="11"/>
      <c r="AJ8" s="11">
        <v>101</v>
      </c>
      <c r="AK8" s="11">
        <v>98</v>
      </c>
      <c r="AL8" s="11">
        <v>25</v>
      </c>
      <c r="AM8" s="11">
        <v>5</v>
      </c>
      <c r="AN8" s="11">
        <v>27</v>
      </c>
    </row>
    <row r="9" spans="2:40" x14ac:dyDescent="0.25">
      <c r="B9" s="18" t="s">
        <v>176</v>
      </c>
      <c r="C9" s="17">
        <v>0.16433525991140099</v>
      </c>
      <c r="D9" s="17">
        <v>0.20388911174542801</v>
      </c>
      <c r="E9" s="17">
        <v>0.11585695271977101</v>
      </c>
      <c r="F9" s="17"/>
      <c r="G9" s="17">
        <v>0.18493403104753001</v>
      </c>
      <c r="H9" s="17">
        <v>0.155496070641261</v>
      </c>
      <c r="I9" s="17">
        <v>0.23026475345772501</v>
      </c>
      <c r="J9" s="17">
        <v>0.17888301500088699</v>
      </c>
      <c r="K9" s="17">
        <v>0.156410230175835</v>
      </c>
      <c r="L9" s="17">
        <v>0.102440997227207</v>
      </c>
      <c r="M9" s="17"/>
      <c r="N9" s="17">
        <v>0.20401635147618899</v>
      </c>
      <c r="O9" s="17">
        <v>0.17399712876905599</v>
      </c>
      <c r="P9" s="17">
        <v>0.15867255855583101</v>
      </c>
      <c r="Q9" s="17">
        <v>0.13646964648331</v>
      </c>
      <c r="R9" s="17"/>
      <c r="S9" s="17">
        <v>0.24438378355099599</v>
      </c>
      <c r="T9" s="17">
        <v>9.8657531068635201E-2</v>
      </c>
      <c r="U9" s="17">
        <v>0.26664326370997299</v>
      </c>
      <c r="V9" s="17">
        <v>0.17810065805438699</v>
      </c>
      <c r="W9" s="17">
        <v>0</v>
      </c>
      <c r="X9" s="17">
        <v>3.7956624796369499E-2</v>
      </c>
      <c r="Y9" s="17">
        <v>0.19800647786822501</v>
      </c>
      <c r="Z9" s="17">
        <v>0.29985251205234398</v>
      </c>
      <c r="AA9" s="17">
        <v>0.242842719086618</v>
      </c>
      <c r="AB9" s="17">
        <v>8.7906287227366903E-2</v>
      </c>
      <c r="AC9" s="17">
        <v>0.135523184434828</v>
      </c>
      <c r="AD9" s="17">
        <v>0</v>
      </c>
      <c r="AE9" s="17"/>
      <c r="AF9" s="17">
        <v>0.11768212867833901</v>
      </c>
      <c r="AG9" s="17">
        <v>0.16619223519996701</v>
      </c>
      <c r="AH9" s="17">
        <v>0.26655815690385498</v>
      </c>
      <c r="AI9" s="17"/>
      <c r="AJ9" s="17">
        <v>0.12880296099376501</v>
      </c>
      <c r="AK9" s="17">
        <v>0.167406440981518</v>
      </c>
      <c r="AL9" s="17">
        <v>0.13191192041765701</v>
      </c>
      <c r="AM9" s="17">
        <v>0.19321593758602201</v>
      </c>
      <c r="AN9" s="17">
        <v>0.23132959416054599</v>
      </c>
    </row>
    <row r="10" spans="2:40" x14ac:dyDescent="0.25">
      <c r="B10" s="18" t="s">
        <v>177</v>
      </c>
      <c r="C10" s="17">
        <v>0.29242869040727199</v>
      </c>
      <c r="D10" s="17">
        <v>0.313260647138633</v>
      </c>
      <c r="E10" s="17">
        <v>0.268330550198083</v>
      </c>
      <c r="F10" s="17"/>
      <c r="G10" s="17">
        <v>0.36774279952036099</v>
      </c>
      <c r="H10" s="17">
        <v>0.402384084130256</v>
      </c>
      <c r="I10" s="17">
        <v>0.36685574243965102</v>
      </c>
      <c r="J10" s="17">
        <v>0.23773924342302299</v>
      </c>
      <c r="K10" s="17">
        <v>0.18855230622911601</v>
      </c>
      <c r="L10" s="17">
        <v>7.5870170919663305E-2</v>
      </c>
      <c r="M10" s="17"/>
      <c r="N10" s="17">
        <v>0.27910641967806998</v>
      </c>
      <c r="O10" s="17">
        <v>0.25347687428745103</v>
      </c>
      <c r="P10" s="17">
        <v>0.38703727348697797</v>
      </c>
      <c r="Q10" s="17">
        <v>0.24737577868032501</v>
      </c>
      <c r="R10" s="17"/>
      <c r="S10" s="17">
        <v>0.317786207578798</v>
      </c>
      <c r="T10" s="17">
        <v>0.29997922605107902</v>
      </c>
      <c r="U10" s="17">
        <v>0.221806320247772</v>
      </c>
      <c r="V10" s="17">
        <v>0.201822058991902</v>
      </c>
      <c r="W10" s="17">
        <v>0.363332746436558</v>
      </c>
      <c r="X10" s="17">
        <v>0.32599365577995798</v>
      </c>
      <c r="Y10" s="17">
        <v>0.31165911546443098</v>
      </c>
      <c r="Z10" s="17">
        <v>0.29121581876863101</v>
      </c>
      <c r="AA10" s="17">
        <v>0.247188028293265</v>
      </c>
      <c r="AB10" s="17">
        <v>0.29841284331287699</v>
      </c>
      <c r="AC10" s="17">
        <v>0.37160359341293397</v>
      </c>
      <c r="AD10" s="17">
        <v>0</v>
      </c>
      <c r="AE10" s="17"/>
      <c r="AF10" s="17">
        <v>0.27844485466718699</v>
      </c>
      <c r="AG10" s="17">
        <v>0.35548569239955502</v>
      </c>
      <c r="AH10" s="17">
        <v>0.14556151122918401</v>
      </c>
      <c r="AI10" s="17"/>
      <c r="AJ10" s="17">
        <v>0.26108598667771399</v>
      </c>
      <c r="AK10" s="17">
        <v>0.37146378688769799</v>
      </c>
      <c r="AL10" s="17">
        <v>0.285205589907497</v>
      </c>
      <c r="AM10" s="17">
        <v>0.60748275322748702</v>
      </c>
      <c r="AN10" s="17">
        <v>0.144278776542384</v>
      </c>
    </row>
    <row r="11" spans="2:40" x14ac:dyDescent="0.25">
      <c r="B11" s="18" t="s">
        <v>178</v>
      </c>
      <c r="C11" s="17">
        <v>0.262610198706339</v>
      </c>
      <c r="D11" s="17">
        <v>0.219096637666996</v>
      </c>
      <c r="E11" s="17">
        <v>0.31206448918660001</v>
      </c>
      <c r="F11" s="17"/>
      <c r="G11" s="17">
        <v>0.31228324556188702</v>
      </c>
      <c r="H11" s="17">
        <v>0.21495797403914299</v>
      </c>
      <c r="I11" s="17">
        <v>0.222229934597752</v>
      </c>
      <c r="J11" s="17">
        <v>0.214559987534408</v>
      </c>
      <c r="K11" s="17">
        <v>0.32321084593823401</v>
      </c>
      <c r="L11" s="17">
        <v>0.30618129204974398</v>
      </c>
      <c r="M11" s="17"/>
      <c r="N11" s="17">
        <v>0.251607670505958</v>
      </c>
      <c r="O11" s="17">
        <v>0.330889113505765</v>
      </c>
      <c r="P11" s="17">
        <v>0.25428928317024901</v>
      </c>
      <c r="Q11" s="17">
        <v>0.23512555671063501</v>
      </c>
      <c r="R11" s="17"/>
      <c r="S11" s="17">
        <v>0.134419624319527</v>
      </c>
      <c r="T11" s="17">
        <v>0.29200248232607001</v>
      </c>
      <c r="U11" s="17">
        <v>0.288288201685371</v>
      </c>
      <c r="V11" s="17">
        <v>0.32234752879798201</v>
      </c>
      <c r="W11" s="17">
        <v>0.33619706851051701</v>
      </c>
      <c r="X11" s="17">
        <v>0.44037545061198802</v>
      </c>
      <c r="Y11" s="17">
        <v>0.34565361959629898</v>
      </c>
      <c r="Z11" s="17">
        <v>0.214981560824861</v>
      </c>
      <c r="AA11" s="17">
        <v>0.109788096300845</v>
      </c>
      <c r="AB11" s="17">
        <v>0.37134578336478102</v>
      </c>
      <c r="AC11" s="17">
        <v>0.139312503126306</v>
      </c>
      <c r="AD11" s="17">
        <v>0.41859984352268698</v>
      </c>
      <c r="AE11" s="17"/>
      <c r="AF11" s="17">
        <v>0.28870250784054302</v>
      </c>
      <c r="AG11" s="17">
        <v>0.20220954736231</v>
      </c>
      <c r="AH11" s="17">
        <v>0.365295530765957</v>
      </c>
      <c r="AI11" s="17"/>
      <c r="AJ11" s="17">
        <v>0.26070146359600999</v>
      </c>
      <c r="AK11" s="17">
        <v>0.211165371720518</v>
      </c>
      <c r="AL11" s="17">
        <v>0.23017063021198</v>
      </c>
      <c r="AM11" s="17">
        <v>0</v>
      </c>
      <c r="AN11" s="17">
        <v>0.45096005340066098</v>
      </c>
    </row>
    <row r="12" spans="2:40" x14ac:dyDescent="0.25">
      <c r="B12" s="18" t="s">
        <v>179</v>
      </c>
      <c r="C12" s="17">
        <v>0.110816524811408</v>
      </c>
      <c r="D12" s="17">
        <v>0.107198865589645</v>
      </c>
      <c r="E12" s="17">
        <v>0.11612704474006801</v>
      </c>
      <c r="F12" s="17"/>
      <c r="G12" s="17">
        <v>6.6968998648260794E-2</v>
      </c>
      <c r="H12" s="17">
        <v>0.17288110578084401</v>
      </c>
      <c r="I12" s="17">
        <v>0.10278278342208499</v>
      </c>
      <c r="J12" s="17">
        <v>7.9335317566846503E-2</v>
      </c>
      <c r="K12" s="17">
        <v>0.11923532295934799</v>
      </c>
      <c r="L12" s="17">
        <v>8.8180482065983501E-2</v>
      </c>
      <c r="M12" s="17"/>
      <c r="N12" s="17">
        <v>0.108635150484465</v>
      </c>
      <c r="O12" s="17">
        <v>0.120095823526226</v>
      </c>
      <c r="P12" s="17">
        <v>7.2239519679571595E-2</v>
      </c>
      <c r="Q12" s="17">
        <v>0.138328046046196</v>
      </c>
      <c r="R12" s="17"/>
      <c r="S12" s="17">
        <v>0.18960982606013899</v>
      </c>
      <c r="T12" s="17">
        <v>7.9171089705904807E-2</v>
      </c>
      <c r="U12" s="17">
        <v>9.6934070687519899E-2</v>
      </c>
      <c r="V12" s="17">
        <v>9.9964928903798003E-2</v>
      </c>
      <c r="W12" s="17">
        <v>0.111190314095784</v>
      </c>
      <c r="X12" s="17">
        <v>0</v>
      </c>
      <c r="Y12" s="17">
        <v>7.3204706865234601E-2</v>
      </c>
      <c r="Z12" s="17">
        <v>6.3694133861267196E-2</v>
      </c>
      <c r="AA12" s="17">
        <v>0.170142191786922</v>
      </c>
      <c r="AB12" s="17">
        <v>9.9615808866335906E-2</v>
      </c>
      <c r="AC12" s="17">
        <v>0.186406654555309</v>
      </c>
      <c r="AD12" s="17">
        <v>0</v>
      </c>
      <c r="AE12" s="17"/>
      <c r="AF12" s="17">
        <v>0.10368477766513701</v>
      </c>
      <c r="AG12" s="17">
        <v>0.12711097892716799</v>
      </c>
      <c r="AH12" s="17">
        <v>0.12292202520665201</v>
      </c>
      <c r="AI12" s="17"/>
      <c r="AJ12" s="17">
        <v>9.1709441062798394E-2</v>
      </c>
      <c r="AK12" s="17">
        <v>0.15956389998100801</v>
      </c>
      <c r="AL12" s="17">
        <v>7.6525756972120496E-2</v>
      </c>
      <c r="AM12" s="17">
        <v>0</v>
      </c>
      <c r="AN12" s="17">
        <v>7.5010831279123696E-2</v>
      </c>
    </row>
    <row r="13" spans="2:40" x14ac:dyDescent="0.25">
      <c r="B13" s="18" t="s">
        <v>180</v>
      </c>
      <c r="C13" s="17">
        <v>0.111171583964086</v>
      </c>
      <c r="D13" s="17">
        <v>9.5088477861001205E-2</v>
      </c>
      <c r="E13" s="17">
        <v>0.13212333597131101</v>
      </c>
      <c r="F13" s="17"/>
      <c r="G13" s="17">
        <v>6.8070925221962494E-2</v>
      </c>
      <c r="H13" s="17">
        <v>2.7233521185443602E-2</v>
      </c>
      <c r="I13" s="17">
        <v>7.7866786082786202E-2</v>
      </c>
      <c r="J13" s="17">
        <v>0.14484699558136299</v>
      </c>
      <c r="K13" s="17">
        <v>8.5959080178498695E-2</v>
      </c>
      <c r="L13" s="17">
        <v>0.29172798074197398</v>
      </c>
      <c r="M13" s="17"/>
      <c r="N13" s="17">
        <v>8.2262939734981194E-2</v>
      </c>
      <c r="O13" s="17">
        <v>0.10086843934336601</v>
      </c>
      <c r="P13" s="17">
        <v>4.0567789713062199E-2</v>
      </c>
      <c r="Q13" s="17">
        <v>0.194905136409773</v>
      </c>
      <c r="R13" s="17"/>
      <c r="S13" s="17">
        <v>9.0771834392044407E-2</v>
      </c>
      <c r="T13" s="17">
        <v>0.13055470370782099</v>
      </c>
      <c r="U13" s="17">
        <v>0.12632814366936301</v>
      </c>
      <c r="V13" s="17">
        <v>9.5950642316728105E-2</v>
      </c>
      <c r="W13" s="17">
        <v>0.12763675912244901</v>
      </c>
      <c r="X13" s="17">
        <v>7.0143455514245001E-2</v>
      </c>
      <c r="Y13" s="17">
        <v>3.6108819589759797E-2</v>
      </c>
      <c r="Z13" s="17">
        <v>0.130255974492897</v>
      </c>
      <c r="AA13" s="17">
        <v>0.20036345633881</v>
      </c>
      <c r="AB13" s="17">
        <v>0.14271927722864</v>
      </c>
      <c r="AC13" s="17">
        <v>8.3567233085364206E-2</v>
      </c>
      <c r="AD13" s="17">
        <v>0</v>
      </c>
      <c r="AE13" s="17"/>
      <c r="AF13" s="17">
        <v>0.130619535253609</v>
      </c>
      <c r="AG13" s="17">
        <v>0.107378011857745</v>
      </c>
      <c r="AH13" s="17">
        <v>5.2709207904075399E-2</v>
      </c>
      <c r="AI13" s="17"/>
      <c r="AJ13" s="17">
        <v>0.17708927096562099</v>
      </c>
      <c r="AK13" s="17">
        <v>5.4773742571930899E-2</v>
      </c>
      <c r="AL13" s="17">
        <v>0.18430530361043601</v>
      </c>
      <c r="AM13" s="17">
        <v>0.199301309186491</v>
      </c>
      <c r="AN13" s="17">
        <v>4.01891703188808E-2</v>
      </c>
    </row>
    <row r="14" spans="2:40" x14ac:dyDescent="0.25">
      <c r="B14" s="18" t="s">
        <v>122</v>
      </c>
      <c r="C14" s="17">
        <v>5.8637742199494698E-2</v>
      </c>
      <c r="D14" s="17">
        <v>6.1466259998296698E-2</v>
      </c>
      <c r="E14" s="17">
        <v>5.5497627184165899E-2</v>
      </c>
      <c r="F14" s="17"/>
      <c r="G14" s="17">
        <v>0</v>
      </c>
      <c r="H14" s="17">
        <v>2.7047244223053501E-2</v>
      </c>
      <c r="I14" s="17">
        <v>0</v>
      </c>
      <c r="J14" s="17">
        <v>0.14463544089347299</v>
      </c>
      <c r="K14" s="17">
        <v>0.126632214518968</v>
      </c>
      <c r="L14" s="17">
        <v>0.135599076995428</v>
      </c>
      <c r="M14" s="17"/>
      <c r="N14" s="17">
        <v>7.4371468120337597E-2</v>
      </c>
      <c r="O14" s="17">
        <v>2.06726205681361E-2</v>
      </c>
      <c r="P14" s="17">
        <v>8.7193575394307499E-2</v>
      </c>
      <c r="Q14" s="17">
        <v>4.7795835669761103E-2</v>
      </c>
      <c r="R14" s="17"/>
      <c r="S14" s="17">
        <v>2.3028724098496E-2</v>
      </c>
      <c r="T14" s="17">
        <v>9.9634967140489805E-2</v>
      </c>
      <c r="U14" s="17">
        <v>0</v>
      </c>
      <c r="V14" s="17">
        <v>0.101814182935203</v>
      </c>
      <c r="W14" s="17">
        <v>6.16431118346926E-2</v>
      </c>
      <c r="X14" s="17">
        <v>0.12553081329743901</v>
      </c>
      <c r="Y14" s="17">
        <v>3.5367260616051201E-2</v>
      </c>
      <c r="Z14" s="17">
        <v>0</v>
      </c>
      <c r="AA14" s="17">
        <v>2.967550819354E-2</v>
      </c>
      <c r="AB14" s="17">
        <v>0</v>
      </c>
      <c r="AC14" s="17">
        <v>8.3586831385259699E-2</v>
      </c>
      <c r="AD14" s="17">
        <v>0.58140015647731302</v>
      </c>
      <c r="AE14" s="17"/>
      <c r="AF14" s="17">
        <v>8.0866195895184997E-2</v>
      </c>
      <c r="AG14" s="17">
        <v>4.1623534253254803E-2</v>
      </c>
      <c r="AH14" s="17">
        <v>4.6953567990277001E-2</v>
      </c>
      <c r="AI14" s="17"/>
      <c r="AJ14" s="17">
        <v>8.0610876704091394E-2</v>
      </c>
      <c r="AK14" s="17">
        <v>3.5626757857327399E-2</v>
      </c>
      <c r="AL14" s="17">
        <v>9.1880798880310297E-2</v>
      </c>
      <c r="AM14" s="17">
        <v>0</v>
      </c>
      <c r="AN14" s="17">
        <v>5.8231574298404601E-2</v>
      </c>
    </row>
    <row r="15" spans="2:40" x14ac:dyDescent="0.25">
      <c r="B15" s="18" t="s">
        <v>181</v>
      </c>
      <c r="C15" s="20">
        <v>0.45676395031867301</v>
      </c>
      <c r="D15" s="20">
        <v>0.51714975888406101</v>
      </c>
      <c r="E15" s="20">
        <v>0.38418750291785497</v>
      </c>
      <c r="F15" s="20"/>
      <c r="G15" s="20">
        <v>0.55267683056788997</v>
      </c>
      <c r="H15" s="20">
        <v>0.55788015477151698</v>
      </c>
      <c r="I15" s="20">
        <v>0.59712049589737604</v>
      </c>
      <c r="J15" s="20">
        <v>0.41662225842390999</v>
      </c>
      <c r="K15" s="20">
        <v>0.344962536404952</v>
      </c>
      <c r="L15" s="20">
        <v>0.17831116814687001</v>
      </c>
      <c r="M15" s="20"/>
      <c r="N15" s="20">
        <v>0.483122771154259</v>
      </c>
      <c r="O15" s="20">
        <v>0.42747400305650701</v>
      </c>
      <c r="P15" s="20">
        <v>0.54570983204280998</v>
      </c>
      <c r="Q15" s="20">
        <v>0.38384542516363501</v>
      </c>
      <c r="R15" s="20"/>
      <c r="S15" s="20">
        <v>0.56216999112979404</v>
      </c>
      <c r="T15" s="20">
        <v>0.39863675711971402</v>
      </c>
      <c r="U15" s="20">
        <v>0.48844958395774501</v>
      </c>
      <c r="V15" s="20">
        <v>0.37992271704628899</v>
      </c>
      <c r="W15" s="20">
        <v>0.363332746436558</v>
      </c>
      <c r="X15" s="20">
        <v>0.363950280576328</v>
      </c>
      <c r="Y15" s="20">
        <v>0.50966559333265604</v>
      </c>
      <c r="Z15" s="20">
        <v>0.59106833082097499</v>
      </c>
      <c r="AA15" s="20">
        <v>0.490030747379884</v>
      </c>
      <c r="AB15" s="20">
        <v>0.38631913054024403</v>
      </c>
      <c r="AC15" s="20">
        <v>0.50712677784776194</v>
      </c>
      <c r="AD15" s="20">
        <v>0</v>
      </c>
      <c r="AE15" s="20"/>
      <c r="AF15" s="20">
        <v>0.39612698334552598</v>
      </c>
      <c r="AG15" s="20">
        <v>0.52167792759952203</v>
      </c>
      <c r="AH15" s="20">
        <v>0.41211966813303802</v>
      </c>
      <c r="AI15" s="20"/>
      <c r="AJ15" s="20">
        <v>0.38988894767147902</v>
      </c>
      <c r="AK15" s="20">
        <v>0.53887022786921501</v>
      </c>
      <c r="AL15" s="20">
        <v>0.41711751032515398</v>
      </c>
      <c r="AM15" s="20">
        <v>0.80069869081350897</v>
      </c>
      <c r="AN15" s="20">
        <v>0.37560837070293002</v>
      </c>
    </row>
    <row r="16" spans="2:40" x14ac:dyDescent="0.25">
      <c r="B16" s="18" t="s">
        <v>182</v>
      </c>
      <c r="C16" s="20">
        <v>0.22198810877549399</v>
      </c>
      <c r="D16" s="20">
        <v>0.202287343450646</v>
      </c>
      <c r="E16" s="20">
        <v>0.248250380711379</v>
      </c>
      <c r="F16" s="20"/>
      <c r="G16" s="20">
        <v>0.13503992387022301</v>
      </c>
      <c r="H16" s="20">
        <v>0.20011462696628701</v>
      </c>
      <c r="I16" s="20">
        <v>0.18064956950487199</v>
      </c>
      <c r="J16" s="20">
        <v>0.22418231314820899</v>
      </c>
      <c r="K16" s="20">
        <v>0.20519440313784701</v>
      </c>
      <c r="L16" s="20">
        <v>0.37990846280795798</v>
      </c>
      <c r="M16" s="20"/>
      <c r="N16" s="20">
        <v>0.19089809021944601</v>
      </c>
      <c r="O16" s="20">
        <v>0.220964262869592</v>
      </c>
      <c r="P16" s="20">
        <v>0.112807309392634</v>
      </c>
      <c r="Q16" s="20">
        <v>0.333233182455969</v>
      </c>
      <c r="R16" s="20"/>
      <c r="S16" s="20">
        <v>0.28038166045218299</v>
      </c>
      <c r="T16" s="20">
        <v>0.20972579341372599</v>
      </c>
      <c r="U16" s="20">
        <v>0.22326221435688301</v>
      </c>
      <c r="V16" s="20">
        <v>0.195915571220526</v>
      </c>
      <c r="W16" s="20">
        <v>0.23882707321823299</v>
      </c>
      <c r="X16" s="20">
        <v>7.0143455514245001E-2</v>
      </c>
      <c r="Y16" s="20">
        <v>0.109313526454994</v>
      </c>
      <c r="Z16" s="20">
        <v>0.19395010835416401</v>
      </c>
      <c r="AA16" s="20">
        <v>0.370505648125732</v>
      </c>
      <c r="AB16" s="20">
        <v>0.242335086094976</v>
      </c>
      <c r="AC16" s="20">
        <v>0.26997388764067298</v>
      </c>
      <c r="AD16" s="20">
        <v>0</v>
      </c>
      <c r="AE16" s="20"/>
      <c r="AF16" s="20">
        <v>0.23430431291874601</v>
      </c>
      <c r="AG16" s="20">
        <v>0.234488990784913</v>
      </c>
      <c r="AH16" s="20">
        <v>0.17563123311072701</v>
      </c>
      <c r="AI16" s="20"/>
      <c r="AJ16" s="20">
        <v>0.26879871202841998</v>
      </c>
      <c r="AK16" s="20">
        <v>0.214337642552939</v>
      </c>
      <c r="AL16" s="20">
        <v>0.26083106058255601</v>
      </c>
      <c r="AM16" s="20">
        <v>0.199301309186491</v>
      </c>
      <c r="AN16" s="20">
        <v>0.115200001598005</v>
      </c>
    </row>
    <row r="17" spans="2:40" x14ac:dyDescent="0.25">
      <c r="B17" s="18" t="s">
        <v>106</v>
      </c>
      <c r="C17" s="21">
        <v>0.23477584154317899</v>
      </c>
      <c r="D17" s="21">
        <v>0.31486241543341498</v>
      </c>
      <c r="E17" s="21">
        <v>0.135937122206476</v>
      </c>
      <c r="F17" s="21"/>
      <c r="G17" s="21">
        <v>0.41763690669766701</v>
      </c>
      <c r="H17" s="21">
        <v>0.35776552780522902</v>
      </c>
      <c r="I17" s="21">
        <v>0.41647092639250499</v>
      </c>
      <c r="J17" s="21">
        <v>0.19243994527569999</v>
      </c>
      <c r="K17" s="21">
        <v>0.13976813326710499</v>
      </c>
      <c r="L17" s="21">
        <v>-0.201597294661087</v>
      </c>
      <c r="M17" s="21"/>
      <c r="N17" s="21">
        <v>0.29222468093481302</v>
      </c>
      <c r="O17" s="21">
        <v>0.20650974018691401</v>
      </c>
      <c r="P17" s="21">
        <v>0.43290252265017598</v>
      </c>
      <c r="Q17" s="21">
        <v>5.0612242707666302E-2</v>
      </c>
      <c r="R17" s="21"/>
      <c r="S17" s="21">
        <v>0.281788330677611</v>
      </c>
      <c r="T17" s="21">
        <v>0.18891096370598801</v>
      </c>
      <c r="U17" s="21">
        <v>0.26518736960086198</v>
      </c>
      <c r="V17" s="21">
        <v>0.184007145825763</v>
      </c>
      <c r="W17" s="21">
        <v>0.12450567321832499</v>
      </c>
      <c r="X17" s="21">
        <v>0.293806825062083</v>
      </c>
      <c r="Y17" s="21">
        <v>0.40035206687766101</v>
      </c>
      <c r="Z17" s="21">
        <v>0.397118222466811</v>
      </c>
      <c r="AA17" s="21">
        <v>0.119525099254152</v>
      </c>
      <c r="AB17" s="21">
        <v>0.14398404444526799</v>
      </c>
      <c r="AC17" s="21">
        <v>0.23715289020708899</v>
      </c>
      <c r="AD17" s="21">
        <v>0</v>
      </c>
      <c r="AE17" s="21"/>
      <c r="AF17" s="21">
        <v>0.16182267042678</v>
      </c>
      <c r="AG17" s="21">
        <v>0.287188936814608</v>
      </c>
      <c r="AH17" s="21">
        <v>0.23648843502231101</v>
      </c>
      <c r="AI17" s="21"/>
      <c r="AJ17" s="21">
        <v>0.121090235643059</v>
      </c>
      <c r="AK17" s="21">
        <v>0.32453258531627599</v>
      </c>
      <c r="AL17" s="21">
        <v>0.15628644974259701</v>
      </c>
      <c r="AM17" s="21">
        <v>0.60139738162701695</v>
      </c>
      <c r="AN17" s="21">
        <v>0.26040836910492599</v>
      </c>
    </row>
    <row r="18" spans="2:40" x14ac:dyDescent="0.25">
      <c r="B18" s="16" t="s">
        <v>164</v>
      </c>
    </row>
    <row r="19" spans="2:40" x14ac:dyDescent="0.25">
      <c r="B19" t="s">
        <v>67</v>
      </c>
    </row>
    <row r="20" spans="2:40" x14ac:dyDescent="0.25">
      <c r="B20" t="s">
        <v>68</v>
      </c>
    </row>
    <row r="22" spans="2:40" x14ac:dyDescent="0.25">
      <c r="B22"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2:AN22"/>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185</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280</v>
      </c>
      <c r="D7" s="10">
        <v>153</v>
      </c>
      <c r="E7" s="10">
        <v>126</v>
      </c>
      <c r="F7" s="10"/>
      <c r="G7" s="10">
        <v>56</v>
      </c>
      <c r="H7" s="10">
        <v>75</v>
      </c>
      <c r="I7" s="10">
        <v>38</v>
      </c>
      <c r="J7" s="10">
        <v>26</v>
      </c>
      <c r="K7" s="10">
        <v>25</v>
      </c>
      <c r="L7" s="10">
        <v>60</v>
      </c>
      <c r="M7" s="10"/>
      <c r="N7" s="10">
        <v>65</v>
      </c>
      <c r="O7" s="10">
        <v>58</v>
      </c>
      <c r="P7" s="10">
        <v>69</v>
      </c>
      <c r="Q7" s="10">
        <v>88</v>
      </c>
      <c r="R7" s="10"/>
      <c r="S7" s="10">
        <v>42</v>
      </c>
      <c r="T7" s="10">
        <v>38</v>
      </c>
      <c r="U7" s="10">
        <v>22</v>
      </c>
      <c r="V7" s="10">
        <v>19</v>
      </c>
      <c r="W7" s="10">
        <v>15</v>
      </c>
      <c r="X7" s="10">
        <v>26</v>
      </c>
      <c r="Y7" s="10">
        <v>26</v>
      </c>
      <c r="Z7" s="10">
        <v>14</v>
      </c>
      <c r="AA7" s="10">
        <v>33</v>
      </c>
      <c r="AB7" s="10">
        <v>21</v>
      </c>
      <c r="AC7" s="10">
        <v>22</v>
      </c>
      <c r="AD7" s="10">
        <v>2</v>
      </c>
      <c r="AE7" s="10"/>
      <c r="AF7" s="10">
        <v>128</v>
      </c>
      <c r="AG7" s="10">
        <v>108</v>
      </c>
      <c r="AH7" s="10">
        <v>33</v>
      </c>
      <c r="AI7" s="10"/>
      <c r="AJ7" s="10">
        <v>101</v>
      </c>
      <c r="AK7" s="10">
        <v>99</v>
      </c>
      <c r="AL7" s="10">
        <v>25</v>
      </c>
      <c r="AM7" s="10">
        <v>5</v>
      </c>
      <c r="AN7" s="10">
        <v>26</v>
      </c>
    </row>
    <row r="8" spans="2:40" ht="30" customHeight="1" x14ac:dyDescent="0.25">
      <c r="B8" s="11" t="s">
        <v>20</v>
      </c>
      <c r="C8" s="11">
        <v>281</v>
      </c>
      <c r="D8" s="11">
        <v>156</v>
      </c>
      <c r="E8" s="11">
        <v>124</v>
      </c>
      <c r="F8" s="11"/>
      <c r="G8" s="11">
        <v>58</v>
      </c>
      <c r="H8" s="11">
        <v>77</v>
      </c>
      <c r="I8" s="11">
        <v>41</v>
      </c>
      <c r="J8" s="11">
        <v>28</v>
      </c>
      <c r="K8" s="11">
        <v>23</v>
      </c>
      <c r="L8" s="11">
        <v>55</v>
      </c>
      <c r="M8" s="11"/>
      <c r="N8" s="11">
        <v>61</v>
      </c>
      <c r="O8" s="11">
        <v>55</v>
      </c>
      <c r="P8" s="11">
        <v>74</v>
      </c>
      <c r="Q8" s="11">
        <v>91</v>
      </c>
      <c r="R8" s="11"/>
      <c r="S8" s="11">
        <v>42</v>
      </c>
      <c r="T8" s="11">
        <v>38</v>
      </c>
      <c r="U8" s="11">
        <v>22</v>
      </c>
      <c r="V8" s="11">
        <v>21</v>
      </c>
      <c r="W8" s="11">
        <v>16</v>
      </c>
      <c r="X8" s="11">
        <v>27</v>
      </c>
      <c r="Y8" s="11">
        <v>26</v>
      </c>
      <c r="Z8" s="11">
        <v>14</v>
      </c>
      <c r="AA8" s="11">
        <v>32</v>
      </c>
      <c r="AB8" s="11">
        <v>20</v>
      </c>
      <c r="AC8" s="11">
        <v>21</v>
      </c>
      <c r="AD8" s="11">
        <v>3</v>
      </c>
      <c r="AE8" s="11"/>
      <c r="AF8" s="11">
        <v>129</v>
      </c>
      <c r="AG8" s="11">
        <v>107</v>
      </c>
      <c r="AH8" s="11">
        <v>33</v>
      </c>
      <c r="AI8" s="11"/>
      <c r="AJ8" s="11">
        <v>101</v>
      </c>
      <c r="AK8" s="11">
        <v>98</v>
      </c>
      <c r="AL8" s="11">
        <v>25</v>
      </c>
      <c r="AM8" s="11">
        <v>5</v>
      </c>
      <c r="AN8" s="11">
        <v>27</v>
      </c>
    </row>
    <row r="9" spans="2:40" x14ac:dyDescent="0.25">
      <c r="B9" s="18" t="s">
        <v>176</v>
      </c>
      <c r="C9" s="17">
        <v>0.120671405362335</v>
      </c>
      <c r="D9" s="17">
        <v>0.14982841905119901</v>
      </c>
      <c r="E9" s="17">
        <v>8.4932494677469897E-2</v>
      </c>
      <c r="F9" s="17"/>
      <c r="G9" s="17">
        <v>0.109239272970529</v>
      </c>
      <c r="H9" s="17">
        <v>0.18603841638510499</v>
      </c>
      <c r="I9" s="17">
        <v>0.101285207484433</v>
      </c>
      <c r="J9" s="17">
        <v>0.105283925281417</v>
      </c>
      <c r="K9" s="17">
        <v>7.3264725342922707E-2</v>
      </c>
      <c r="L9" s="17">
        <v>8.3031958367042594E-2</v>
      </c>
      <c r="M9" s="17"/>
      <c r="N9" s="17">
        <v>0.19992248724054401</v>
      </c>
      <c r="O9" s="17">
        <v>9.0704181162516703E-2</v>
      </c>
      <c r="P9" s="17">
        <v>0.112950561435313</v>
      </c>
      <c r="Q9" s="17">
        <v>9.2159456360150896E-2</v>
      </c>
      <c r="R9" s="17"/>
      <c r="S9" s="17">
        <v>0.19629845669603599</v>
      </c>
      <c r="T9" s="17">
        <v>5.13482260709422E-2</v>
      </c>
      <c r="U9" s="17">
        <v>0.183941352743515</v>
      </c>
      <c r="V9" s="17">
        <v>0</v>
      </c>
      <c r="W9" s="17">
        <v>0</v>
      </c>
      <c r="X9" s="17">
        <v>4.1730060159556798E-2</v>
      </c>
      <c r="Y9" s="17">
        <v>0.34724755937188001</v>
      </c>
      <c r="Z9" s="17">
        <v>0.29309638264635501</v>
      </c>
      <c r="AA9" s="17">
        <v>8.64303325429326E-2</v>
      </c>
      <c r="AB9" s="17">
        <v>4.86366658043767E-2</v>
      </c>
      <c r="AC9" s="17">
        <v>9.2014516334655905E-2</v>
      </c>
      <c r="AD9" s="17">
        <v>0</v>
      </c>
      <c r="AE9" s="17"/>
      <c r="AF9" s="17">
        <v>9.9476917056911807E-2</v>
      </c>
      <c r="AG9" s="17">
        <v>0.14041604853609799</v>
      </c>
      <c r="AH9" s="17">
        <v>0.14896791632662601</v>
      </c>
      <c r="AI9" s="17"/>
      <c r="AJ9" s="17">
        <v>0.122761340744392</v>
      </c>
      <c r="AK9" s="17">
        <v>0.12708353739490499</v>
      </c>
      <c r="AL9" s="17">
        <v>0.11323019111310099</v>
      </c>
      <c r="AM9" s="17">
        <v>0.205454310925131</v>
      </c>
      <c r="AN9" s="17">
        <v>7.1052412412934696E-2</v>
      </c>
    </row>
    <row r="10" spans="2:40" x14ac:dyDescent="0.25">
      <c r="B10" s="18" t="s">
        <v>177</v>
      </c>
      <c r="C10" s="17">
        <v>0.38871769445354198</v>
      </c>
      <c r="D10" s="17">
        <v>0.37822674650829502</v>
      </c>
      <c r="E10" s="17">
        <v>0.397621280774897</v>
      </c>
      <c r="F10" s="17"/>
      <c r="G10" s="17">
        <v>0.54582529912654398</v>
      </c>
      <c r="H10" s="17">
        <v>0.46571017944967902</v>
      </c>
      <c r="I10" s="17">
        <v>0.33982345921837998</v>
      </c>
      <c r="J10" s="17">
        <v>0.30773227544898601</v>
      </c>
      <c r="K10" s="17">
        <v>0.36501017923738399</v>
      </c>
      <c r="L10" s="17">
        <v>0.20366282999952401</v>
      </c>
      <c r="M10" s="17"/>
      <c r="N10" s="17">
        <v>0.34596206643424399</v>
      </c>
      <c r="O10" s="17">
        <v>0.40015323434865602</v>
      </c>
      <c r="P10" s="17">
        <v>0.43857949065534102</v>
      </c>
      <c r="Q10" s="17">
        <v>0.36942050644535301</v>
      </c>
      <c r="R10" s="17"/>
      <c r="S10" s="17">
        <v>0.38702125242846802</v>
      </c>
      <c r="T10" s="17">
        <v>0.45876873664861001</v>
      </c>
      <c r="U10" s="17">
        <v>0.26516528610011902</v>
      </c>
      <c r="V10" s="17">
        <v>0.35571066184012001</v>
      </c>
      <c r="W10" s="17">
        <v>0.55122460459689204</v>
      </c>
      <c r="X10" s="17">
        <v>0.35460675598347602</v>
      </c>
      <c r="Y10" s="17">
        <v>0.35479393082509603</v>
      </c>
      <c r="Z10" s="17">
        <v>0.49619925921076102</v>
      </c>
      <c r="AA10" s="17">
        <v>0.46360201378697902</v>
      </c>
      <c r="AB10" s="17">
        <v>0.353333967736222</v>
      </c>
      <c r="AC10" s="17">
        <v>0.284577516019762</v>
      </c>
      <c r="AD10" s="17">
        <v>0</v>
      </c>
      <c r="AE10" s="17"/>
      <c r="AF10" s="17">
        <v>0.34166859119556803</v>
      </c>
      <c r="AG10" s="17">
        <v>0.41224902030122601</v>
      </c>
      <c r="AH10" s="17">
        <v>0.3858596616212</v>
      </c>
      <c r="AI10" s="17"/>
      <c r="AJ10" s="17">
        <v>0.33683463893355398</v>
      </c>
      <c r="AK10" s="17">
        <v>0.49858130771097697</v>
      </c>
      <c r="AL10" s="17">
        <v>0.163609645417917</v>
      </c>
      <c r="AM10" s="17">
        <v>0</v>
      </c>
      <c r="AN10" s="17">
        <v>0.41412749275191602</v>
      </c>
    </row>
    <row r="11" spans="2:40" x14ac:dyDescent="0.25">
      <c r="B11" s="18" t="s">
        <v>178</v>
      </c>
      <c r="C11" s="17">
        <v>0.21885763559312801</v>
      </c>
      <c r="D11" s="17">
        <v>0.19226854254297601</v>
      </c>
      <c r="E11" s="17">
        <v>0.25373998149178301</v>
      </c>
      <c r="F11" s="17"/>
      <c r="G11" s="17">
        <v>0.22619319814038399</v>
      </c>
      <c r="H11" s="17">
        <v>0.1881942401343</v>
      </c>
      <c r="I11" s="17">
        <v>0.32530686042801299</v>
      </c>
      <c r="J11" s="17">
        <v>0.151279534186334</v>
      </c>
      <c r="K11" s="17">
        <v>0.16064153595804001</v>
      </c>
      <c r="L11" s="17">
        <v>0.23394484850714101</v>
      </c>
      <c r="M11" s="17"/>
      <c r="N11" s="17">
        <v>0.168652699311961</v>
      </c>
      <c r="O11" s="17">
        <v>0.23100164053505401</v>
      </c>
      <c r="P11" s="17">
        <v>0.23321693682258901</v>
      </c>
      <c r="Q11" s="17">
        <v>0.233313463749207</v>
      </c>
      <c r="R11" s="17"/>
      <c r="S11" s="17">
        <v>0.23646887910834799</v>
      </c>
      <c r="T11" s="17">
        <v>0.24442619258275999</v>
      </c>
      <c r="U11" s="17">
        <v>0.22436723966417799</v>
      </c>
      <c r="V11" s="17">
        <v>0.35135938603380501</v>
      </c>
      <c r="W11" s="17">
        <v>0.192350929004517</v>
      </c>
      <c r="X11" s="17">
        <v>0.30120895109224199</v>
      </c>
      <c r="Y11" s="17">
        <v>0.14129345330662099</v>
      </c>
      <c r="Z11" s="17">
        <v>6.3694133861267196E-2</v>
      </c>
      <c r="AA11" s="17">
        <v>0.12636420762338499</v>
      </c>
      <c r="AB11" s="17">
        <v>0.32094210709576199</v>
      </c>
      <c r="AC11" s="17">
        <v>0.181671490881433</v>
      </c>
      <c r="AD11" s="17">
        <v>0</v>
      </c>
      <c r="AE11" s="17"/>
      <c r="AF11" s="17">
        <v>0.23031464050547401</v>
      </c>
      <c r="AG11" s="17">
        <v>0.20925156599693701</v>
      </c>
      <c r="AH11" s="17">
        <v>0.21411932597177899</v>
      </c>
      <c r="AI11" s="17"/>
      <c r="AJ11" s="17">
        <v>0.20605328808575099</v>
      </c>
      <c r="AK11" s="17">
        <v>0.141693080879807</v>
      </c>
      <c r="AL11" s="17">
        <v>0.28491747415181001</v>
      </c>
      <c r="AM11" s="17">
        <v>0.60132975148884704</v>
      </c>
      <c r="AN11" s="17">
        <v>0.34814972357951302</v>
      </c>
    </row>
    <row r="12" spans="2:40" x14ac:dyDescent="0.25">
      <c r="B12" s="18" t="s">
        <v>179</v>
      </c>
      <c r="C12" s="17">
        <v>0.14487887064954</v>
      </c>
      <c r="D12" s="17">
        <v>0.174499737285715</v>
      </c>
      <c r="E12" s="17">
        <v>0.10872664728925401</v>
      </c>
      <c r="F12" s="17"/>
      <c r="G12" s="17">
        <v>8.7044112030027501E-2</v>
      </c>
      <c r="H12" s="17">
        <v>0.120117054281441</v>
      </c>
      <c r="I12" s="17">
        <v>0.210291688546038</v>
      </c>
      <c r="J12" s="17">
        <v>0.15395064379627599</v>
      </c>
      <c r="K12" s="17">
        <v>0.117353955974453</v>
      </c>
      <c r="L12" s="17">
        <v>0.19859148251493899</v>
      </c>
      <c r="M12" s="17"/>
      <c r="N12" s="17">
        <v>0.14072045334978001</v>
      </c>
      <c r="O12" s="17">
        <v>0.189532901374623</v>
      </c>
      <c r="P12" s="17">
        <v>0.158294164240321</v>
      </c>
      <c r="Q12" s="17">
        <v>0.109363168217645</v>
      </c>
      <c r="R12" s="17"/>
      <c r="S12" s="17">
        <v>9.1904653688202803E-2</v>
      </c>
      <c r="T12" s="17">
        <v>5.0389881544102698E-2</v>
      </c>
      <c r="U12" s="17">
        <v>0.28836087896066698</v>
      </c>
      <c r="V12" s="17">
        <v>9.5165126874144093E-2</v>
      </c>
      <c r="W12" s="17">
        <v>7.8221144507852905E-2</v>
      </c>
      <c r="X12" s="17">
        <v>0.19417984480480899</v>
      </c>
      <c r="Y12" s="17">
        <v>0.156665056496403</v>
      </c>
      <c r="Z12" s="17">
        <v>6.5129084864290906E-2</v>
      </c>
      <c r="AA12" s="17">
        <v>0.14940868842937199</v>
      </c>
      <c r="AB12" s="17">
        <v>0.13436798213499901</v>
      </c>
      <c r="AC12" s="17">
        <v>0.31809350365393402</v>
      </c>
      <c r="AD12" s="17">
        <v>0.41859984352268698</v>
      </c>
      <c r="AE12" s="17"/>
      <c r="AF12" s="17">
        <v>0.14508800005827299</v>
      </c>
      <c r="AG12" s="17">
        <v>0.14980225652551599</v>
      </c>
      <c r="AH12" s="17">
        <v>0.17665476154790699</v>
      </c>
      <c r="AI12" s="17"/>
      <c r="AJ12" s="17">
        <v>0.13738827722118399</v>
      </c>
      <c r="AK12" s="17">
        <v>0.14908165952799399</v>
      </c>
      <c r="AL12" s="17">
        <v>0.248470782460019</v>
      </c>
      <c r="AM12" s="17">
        <v>0.19321593758602201</v>
      </c>
      <c r="AN12" s="17">
        <v>0.10843879695723201</v>
      </c>
    </row>
    <row r="13" spans="2:40" x14ac:dyDescent="0.25">
      <c r="B13" s="18" t="s">
        <v>180</v>
      </c>
      <c r="C13" s="17">
        <v>8.2894091816890503E-2</v>
      </c>
      <c r="D13" s="17">
        <v>5.8147122855797699E-2</v>
      </c>
      <c r="E13" s="17">
        <v>0.114518281129244</v>
      </c>
      <c r="F13" s="17"/>
      <c r="G13" s="17">
        <v>3.16981177325159E-2</v>
      </c>
      <c r="H13" s="17">
        <v>1.28928655264217E-2</v>
      </c>
      <c r="I13" s="17">
        <v>2.32927843231353E-2</v>
      </c>
      <c r="J13" s="17">
        <v>0.184616127954007</v>
      </c>
      <c r="K13" s="17">
        <v>0.20017828088883199</v>
      </c>
      <c r="L13" s="17">
        <v>0.17802340197404801</v>
      </c>
      <c r="M13" s="17"/>
      <c r="N13" s="17">
        <v>0.100394991005682</v>
      </c>
      <c r="O13" s="17">
        <v>6.7935422011015198E-2</v>
      </c>
      <c r="P13" s="17">
        <v>0</v>
      </c>
      <c r="Q13" s="17">
        <v>0.14844269716003999</v>
      </c>
      <c r="R13" s="17"/>
      <c r="S13" s="17">
        <v>4.3025029260126101E-2</v>
      </c>
      <c r="T13" s="17">
        <v>0.11967261914126</v>
      </c>
      <c r="U13" s="17">
        <v>3.8165242531520899E-2</v>
      </c>
      <c r="V13" s="17">
        <v>9.5950642316728105E-2</v>
      </c>
      <c r="W13" s="17">
        <v>0.17820332189073801</v>
      </c>
      <c r="X13" s="17">
        <v>3.1711980824779398E-2</v>
      </c>
      <c r="Y13" s="17">
        <v>0</v>
      </c>
      <c r="Z13" s="17">
        <v>8.1881139417325902E-2</v>
      </c>
      <c r="AA13" s="17">
        <v>0.14451924942379099</v>
      </c>
      <c r="AB13" s="17">
        <v>0.14271927722864</v>
      </c>
      <c r="AC13" s="17">
        <v>8.3799724876276793E-2</v>
      </c>
      <c r="AD13" s="17">
        <v>0</v>
      </c>
      <c r="AE13" s="17"/>
      <c r="AF13" s="17">
        <v>0.12747747884689201</v>
      </c>
      <c r="AG13" s="17">
        <v>5.5072000392789103E-2</v>
      </c>
      <c r="AH13" s="17">
        <v>2.7444766542209901E-2</v>
      </c>
      <c r="AI13" s="17"/>
      <c r="AJ13" s="17">
        <v>0.12609176462073199</v>
      </c>
      <c r="AK13" s="17">
        <v>5.6865146967929603E-2</v>
      </c>
      <c r="AL13" s="17">
        <v>0.15073964142073201</v>
      </c>
      <c r="AM13" s="17">
        <v>0</v>
      </c>
      <c r="AN13" s="17">
        <v>0</v>
      </c>
    </row>
    <row r="14" spans="2:40" x14ac:dyDescent="0.25">
      <c r="B14" s="18" t="s">
        <v>122</v>
      </c>
      <c r="C14" s="17">
        <v>4.39803021245639E-2</v>
      </c>
      <c r="D14" s="17">
        <v>4.7029431756017197E-2</v>
      </c>
      <c r="E14" s="17">
        <v>4.0461314637352301E-2</v>
      </c>
      <c r="F14" s="17"/>
      <c r="G14" s="17">
        <v>0</v>
      </c>
      <c r="H14" s="17">
        <v>2.7047244223053501E-2</v>
      </c>
      <c r="I14" s="17">
        <v>0</v>
      </c>
      <c r="J14" s="17">
        <v>9.7137493332980301E-2</v>
      </c>
      <c r="K14" s="17">
        <v>8.3551322598368102E-2</v>
      </c>
      <c r="L14" s="17">
        <v>0.102745478637306</v>
      </c>
      <c r="M14" s="17"/>
      <c r="N14" s="17">
        <v>4.4347302657788197E-2</v>
      </c>
      <c r="O14" s="17">
        <v>2.06726205681361E-2</v>
      </c>
      <c r="P14" s="17">
        <v>5.6958846846435297E-2</v>
      </c>
      <c r="Q14" s="17">
        <v>4.7300708067603503E-2</v>
      </c>
      <c r="R14" s="17"/>
      <c r="S14" s="17">
        <v>4.5281728818819901E-2</v>
      </c>
      <c r="T14" s="17">
        <v>7.5394344012325906E-2</v>
      </c>
      <c r="U14" s="17">
        <v>0</v>
      </c>
      <c r="V14" s="17">
        <v>0.101814182935203</v>
      </c>
      <c r="W14" s="17">
        <v>0</v>
      </c>
      <c r="X14" s="17">
        <v>7.6562407135136595E-2</v>
      </c>
      <c r="Y14" s="17">
        <v>0</v>
      </c>
      <c r="Z14" s="17">
        <v>0</v>
      </c>
      <c r="AA14" s="17">
        <v>2.967550819354E-2</v>
      </c>
      <c r="AB14" s="17">
        <v>0</v>
      </c>
      <c r="AC14" s="17">
        <v>3.98432482339382E-2</v>
      </c>
      <c r="AD14" s="17">
        <v>0.58140015647731302</v>
      </c>
      <c r="AE14" s="17"/>
      <c r="AF14" s="17">
        <v>5.5974372336881302E-2</v>
      </c>
      <c r="AG14" s="17">
        <v>3.3209108247434199E-2</v>
      </c>
      <c r="AH14" s="17">
        <v>4.6953567990277001E-2</v>
      </c>
      <c r="AI14" s="17"/>
      <c r="AJ14" s="17">
        <v>7.0870690394386995E-2</v>
      </c>
      <c r="AK14" s="17">
        <v>2.6695267518387099E-2</v>
      </c>
      <c r="AL14" s="17">
        <v>3.9032265436420001E-2</v>
      </c>
      <c r="AM14" s="17">
        <v>0</v>
      </c>
      <c r="AN14" s="17">
        <v>5.8231574298404601E-2</v>
      </c>
    </row>
    <row r="15" spans="2:40" x14ac:dyDescent="0.25">
      <c r="B15" s="18" t="s">
        <v>181</v>
      </c>
      <c r="C15" s="20">
        <v>0.50938909981587699</v>
      </c>
      <c r="D15" s="20">
        <v>0.52805516555949406</v>
      </c>
      <c r="E15" s="20">
        <v>0.482553775452367</v>
      </c>
      <c r="F15" s="20"/>
      <c r="G15" s="20">
        <v>0.65506457209707203</v>
      </c>
      <c r="H15" s="20">
        <v>0.65174859583478395</v>
      </c>
      <c r="I15" s="20">
        <v>0.44110866670281301</v>
      </c>
      <c r="J15" s="20">
        <v>0.41301620073040302</v>
      </c>
      <c r="K15" s="20">
        <v>0.43827490458030599</v>
      </c>
      <c r="L15" s="20">
        <v>0.28669478836656698</v>
      </c>
      <c r="M15" s="20"/>
      <c r="N15" s="20">
        <v>0.54588455367478805</v>
      </c>
      <c r="O15" s="20">
        <v>0.49085741551117201</v>
      </c>
      <c r="P15" s="20">
        <v>0.55153005209065398</v>
      </c>
      <c r="Q15" s="20">
        <v>0.46157996280550401</v>
      </c>
      <c r="R15" s="20"/>
      <c r="S15" s="20">
        <v>0.58331970912450304</v>
      </c>
      <c r="T15" s="20">
        <v>0.51011696271955198</v>
      </c>
      <c r="U15" s="20">
        <v>0.449106638843634</v>
      </c>
      <c r="V15" s="20">
        <v>0.35571066184012001</v>
      </c>
      <c r="W15" s="20">
        <v>0.55122460459689204</v>
      </c>
      <c r="X15" s="20">
        <v>0.39633681614303301</v>
      </c>
      <c r="Y15" s="20">
        <v>0.70204149019697604</v>
      </c>
      <c r="Z15" s="20">
        <v>0.78929564185711598</v>
      </c>
      <c r="AA15" s="20">
        <v>0.55003234632991205</v>
      </c>
      <c r="AB15" s="20">
        <v>0.40197063354059798</v>
      </c>
      <c r="AC15" s="20">
        <v>0.37659203235441802</v>
      </c>
      <c r="AD15" s="20">
        <v>0</v>
      </c>
      <c r="AE15" s="20"/>
      <c r="AF15" s="20">
        <v>0.44114550825248</v>
      </c>
      <c r="AG15" s="20">
        <v>0.55266506883732402</v>
      </c>
      <c r="AH15" s="20">
        <v>0.53482757794782598</v>
      </c>
      <c r="AI15" s="20"/>
      <c r="AJ15" s="20">
        <v>0.45959597967794602</v>
      </c>
      <c r="AK15" s="20">
        <v>0.62566484510588205</v>
      </c>
      <c r="AL15" s="20">
        <v>0.27683983653101901</v>
      </c>
      <c r="AM15" s="20">
        <v>0.205454310925131</v>
      </c>
      <c r="AN15" s="20">
        <v>0.48517990516485099</v>
      </c>
    </row>
    <row r="16" spans="2:40" x14ac:dyDescent="0.25">
      <c r="B16" s="18" t="s">
        <v>182</v>
      </c>
      <c r="C16" s="20">
        <v>0.227772962466431</v>
      </c>
      <c r="D16" s="20">
        <v>0.23264686014151301</v>
      </c>
      <c r="E16" s="20">
        <v>0.223244928418498</v>
      </c>
      <c r="F16" s="20"/>
      <c r="G16" s="20">
        <v>0.11874222976254301</v>
      </c>
      <c r="H16" s="20">
        <v>0.133009919807863</v>
      </c>
      <c r="I16" s="20">
        <v>0.233584472869174</v>
      </c>
      <c r="J16" s="20">
        <v>0.33856677175028299</v>
      </c>
      <c r="K16" s="20">
        <v>0.31753223686328502</v>
      </c>
      <c r="L16" s="20">
        <v>0.376614884488986</v>
      </c>
      <c r="M16" s="20"/>
      <c r="N16" s="20">
        <v>0.24111544435546201</v>
      </c>
      <c r="O16" s="20">
        <v>0.25746832338563802</v>
      </c>
      <c r="P16" s="20">
        <v>0.158294164240321</v>
      </c>
      <c r="Q16" s="20">
        <v>0.25780586537768602</v>
      </c>
      <c r="R16" s="20"/>
      <c r="S16" s="20">
        <v>0.13492968294832899</v>
      </c>
      <c r="T16" s="20">
        <v>0.17006250068536199</v>
      </c>
      <c r="U16" s="20">
        <v>0.32652612149218802</v>
      </c>
      <c r="V16" s="20">
        <v>0.191115769190872</v>
      </c>
      <c r="W16" s="20">
        <v>0.25642446639859101</v>
      </c>
      <c r="X16" s="20">
        <v>0.22589182562958801</v>
      </c>
      <c r="Y16" s="20">
        <v>0.156665056496403</v>
      </c>
      <c r="Z16" s="20">
        <v>0.147010224281617</v>
      </c>
      <c r="AA16" s="20">
        <v>0.29392793785316401</v>
      </c>
      <c r="AB16" s="20">
        <v>0.27708725936363898</v>
      </c>
      <c r="AC16" s="20">
        <v>0.40189322853021098</v>
      </c>
      <c r="AD16" s="20">
        <v>0.41859984352268698</v>
      </c>
      <c r="AE16" s="20"/>
      <c r="AF16" s="20">
        <v>0.27256547890516503</v>
      </c>
      <c r="AG16" s="20">
        <v>0.20487425691830599</v>
      </c>
      <c r="AH16" s="20">
        <v>0.204099528090117</v>
      </c>
      <c r="AI16" s="20"/>
      <c r="AJ16" s="20">
        <v>0.26348004184191598</v>
      </c>
      <c r="AK16" s="20">
        <v>0.20594680649592401</v>
      </c>
      <c r="AL16" s="20">
        <v>0.39921042388075101</v>
      </c>
      <c r="AM16" s="20">
        <v>0.19321593758602201</v>
      </c>
      <c r="AN16" s="20">
        <v>0.10843879695723201</v>
      </c>
    </row>
    <row r="17" spans="2:40" x14ac:dyDescent="0.25">
      <c r="B17" s="18" t="s">
        <v>106</v>
      </c>
      <c r="C17" s="21">
        <v>0.28161613734944702</v>
      </c>
      <c r="D17" s="21">
        <v>0.29540830541798102</v>
      </c>
      <c r="E17" s="21">
        <v>0.25930884703386903</v>
      </c>
      <c r="F17" s="21"/>
      <c r="G17" s="21">
        <v>0.53632234233452902</v>
      </c>
      <c r="H17" s="21">
        <v>0.51873867602692103</v>
      </c>
      <c r="I17" s="21">
        <v>0.20752419383363899</v>
      </c>
      <c r="J17" s="21">
        <v>7.4449428980119595E-2</v>
      </c>
      <c r="K17" s="21">
        <v>0.120742667717021</v>
      </c>
      <c r="L17" s="21">
        <v>-8.9920096122419593E-2</v>
      </c>
      <c r="M17" s="21"/>
      <c r="N17" s="21">
        <v>0.30476910931932499</v>
      </c>
      <c r="O17" s="21">
        <v>0.23338909212553499</v>
      </c>
      <c r="P17" s="21">
        <v>0.39323588785033298</v>
      </c>
      <c r="Q17" s="21">
        <v>0.20377409742781799</v>
      </c>
      <c r="R17" s="21"/>
      <c r="S17" s="21">
        <v>0.44839002617617402</v>
      </c>
      <c r="T17" s="21">
        <v>0.34005446203418899</v>
      </c>
      <c r="U17" s="21">
        <v>0.122580517351446</v>
      </c>
      <c r="V17" s="21">
        <v>0.16459489264924801</v>
      </c>
      <c r="W17" s="21">
        <v>0.29480013819830098</v>
      </c>
      <c r="X17" s="21">
        <v>0.170444990513445</v>
      </c>
      <c r="Y17" s="21">
        <v>0.54537643370057398</v>
      </c>
      <c r="Z17" s="21">
        <v>0.64228541757549995</v>
      </c>
      <c r="AA17" s="21">
        <v>0.25610440847674798</v>
      </c>
      <c r="AB17" s="21">
        <v>0.12488337417695899</v>
      </c>
      <c r="AC17" s="21">
        <v>-2.53011961757931E-2</v>
      </c>
      <c r="AD17" s="21">
        <v>-0.41859984352268698</v>
      </c>
      <c r="AE17" s="21"/>
      <c r="AF17" s="21">
        <v>0.168580029347314</v>
      </c>
      <c r="AG17" s="21">
        <v>0.34779081191901801</v>
      </c>
      <c r="AH17" s="21">
        <v>0.33072804985770898</v>
      </c>
      <c r="AI17" s="21"/>
      <c r="AJ17" s="21">
        <v>0.19611593783603001</v>
      </c>
      <c r="AK17" s="21">
        <v>0.41971803860995799</v>
      </c>
      <c r="AL17" s="21">
        <v>-0.122370587349732</v>
      </c>
      <c r="AM17" s="21">
        <v>1.22383733391098E-2</v>
      </c>
      <c r="AN17" s="21">
        <v>0.37674110820761902</v>
      </c>
    </row>
    <row r="18" spans="2:40" x14ac:dyDescent="0.25">
      <c r="B18" s="16" t="s">
        <v>164</v>
      </c>
    </row>
    <row r="19" spans="2:40" x14ac:dyDescent="0.25">
      <c r="B19" t="s">
        <v>67</v>
      </c>
    </row>
    <row r="20" spans="2:40" x14ac:dyDescent="0.25">
      <c r="B20" t="s">
        <v>68</v>
      </c>
    </row>
    <row r="22" spans="2:40" x14ac:dyDescent="0.25">
      <c r="B22"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2:AN22"/>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186</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280</v>
      </c>
      <c r="D7" s="10">
        <v>153</v>
      </c>
      <c r="E7" s="10">
        <v>126</v>
      </c>
      <c r="F7" s="10"/>
      <c r="G7" s="10">
        <v>56</v>
      </c>
      <c r="H7" s="10">
        <v>75</v>
      </c>
      <c r="I7" s="10">
        <v>38</v>
      </c>
      <c r="J7" s="10">
        <v>26</v>
      </c>
      <c r="K7" s="10">
        <v>25</v>
      </c>
      <c r="L7" s="10">
        <v>60</v>
      </c>
      <c r="M7" s="10"/>
      <c r="N7" s="10">
        <v>65</v>
      </c>
      <c r="O7" s="10">
        <v>58</v>
      </c>
      <c r="P7" s="10">
        <v>69</v>
      </c>
      <c r="Q7" s="10">
        <v>88</v>
      </c>
      <c r="R7" s="10"/>
      <c r="S7" s="10">
        <v>42</v>
      </c>
      <c r="T7" s="10">
        <v>38</v>
      </c>
      <c r="U7" s="10">
        <v>22</v>
      </c>
      <c r="V7" s="10">
        <v>19</v>
      </c>
      <c r="W7" s="10">
        <v>15</v>
      </c>
      <c r="X7" s="10">
        <v>26</v>
      </c>
      <c r="Y7" s="10">
        <v>26</v>
      </c>
      <c r="Z7" s="10">
        <v>14</v>
      </c>
      <c r="AA7" s="10">
        <v>33</v>
      </c>
      <c r="AB7" s="10">
        <v>21</v>
      </c>
      <c r="AC7" s="10">
        <v>22</v>
      </c>
      <c r="AD7" s="10">
        <v>2</v>
      </c>
      <c r="AE7" s="10"/>
      <c r="AF7" s="10">
        <v>128</v>
      </c>
      <c r="AG7" s="10">
        <v>108</v>
      </c>
      <c r="AH7" s="10">
        <v>33</v>
      </c>
      <c r="AI7" s="10"/>
      <c r="AJ7" s="10">
        <v>101</v>
      </c>
      <c r="AK7" s="10">
        <v>99</v>
      </c>
      <c r="AL7" s="10">
        <v>25</v>
      </c>
      <c r="AM7" s="10">
        <v>5</v>
      </c>
      <c r="AN7" s="10">
        <v>26</v>
      </c>
    </row>
    <row r="8" spans="2:40" ht="30" customHeight="1" x14ac:dyDescent="0.25">
      <c r="B8" s="11" t="s">
        <v>20</v>
      </c>
      <c r="C8" s="11">
        <v>281</v>
      </c>
      <c r="D8" s="11">
        <v>156</v>
      </c>
      <c r="E8" s="11">
        <v>124</v>
      </c>
      <c r="F8" s="11"/>
      <c r="G8" s="11">
        <v>58</v>
      </c>
      <c r="H8" s="11">
        <v>77</v>
      </c>
      <c r="I8" s="11">
        <v>41</v>
      </c>
      <c r="J8" s="11">
        <v>28</v>
      </c>
      <c r="K8" s="11">
        <v>23</v>
      </c>
      <c r="L8" s="11">
        <v>55</v>
      </c>
      <c r="M8" s="11"/>
      <c r="N8" s="11">
        <v>61</v>
      </c>
      <c r="O8" s="11">
        <v>55</v>
      </c>
      <c r="P8" s="11">
        <v>74</v>
      </c>
      <c r="Q8" s="11">
        <v>91</v>
      </c>
      <c r="R8" s="11"/>
      <c r="S8" s="11">
        <v>42</v>
      </c>
      <c r="T8" s="11">
        <v>38</v>
      </c>
      <c r="U8" s="11">
        <v>22</v>
      </c>
      <c r="V8" s="11">
        <v>21</v>
      </c>
      <c r="W8" s="11">
        <v>16</v>
      </c>
      <c r="X8" s="11">
        <v>27</v>
      </c>
      <c r="Y8" s="11">
        <v>26</v>
      </c>
      <c r="Z8" s="11">
        <v>14</v>
      </c>
      <c r="AA8" s="11">
        <v>32</v>
      </c>
      <c r="AB8" s="11">
        <v>20</v>
      </c>
      <c r="AC8" s="11">
        <v>21</v>
      </c>
      <c r="AD8" s="11">
        <v>3</v>
      </c>
      <c r="AE8" s="11"/>
      <c r="AF8" s="11">
        <v>129</v>
      </c>
      <c r="AG8" s="11">
        <v>107</v>
      </c>
      <c r="AH8" s="11">
        <v>33</v>
      </c>
      <c r="AI8" s="11"/>
      <c r="AJ8" s="11">
        <v>101</v>
      </c>
      <c r="AK8" s="11">
        <v>98</v>
      </c>
      <c r="AL8" s="11">
        <v>25</v>
      </c>
      <c r="AM8" s="11">
        <v>5</v>
      </c>
      <c r="AN8" s="11">
        <v>27</v>
      </c>
    </row>
    <row r="9" spans="2:40" x14ac:dyDescent="0.25">
      <c r="B9" s="18" t="s">
        <v>176</v>
      </c>
      <c r="C9" s="17">
        <v>0.15975798874917799</v>
      </c>
      <c r="D9" s="17">
        <v>0.18112273662310699</v>
      </c>
      <c r="E9" s="17">
        <v>0.13406727706937799</v>
      </c>
      <c r="F9" s="17"/>
      <c r="G9" s="17">
        <v>0.165709060387564</v>
      </c>
      <c r="H9" s="17">
        <v>0.23437374126388</v>
      </c>
      <c r="I9" s="17">
        <v>0.14795964812281301</v>
      </c>
      <c r="J9" s="17">
        <v>0.164209122783046</v>
      </c>
      <c r="K9" s="17">
        <v>0.12622639675351199</v>
      </c>
      <c r="L9" s="17">
        <v>6.9586838761032693E-2</v>
      </c>
      <c r="M9" s="17"/>
      <c r="N9" s="17">
        <v>0.17923817484250901</v>
      </c>
      <c r="O9" s="17">
        <v>0.19444490618419499</v>
      </c>
      <c r="P9" s="17">
        <v>0.146596943383282</v>
      </c>
      <c r="Q9" s="17">
        <v>0.13632268059250599</v>
      </c>
      <c r="R9" s="17"/>
      <c r="S9" s="17">
        <v>0.28907129192737802</v>
      </c>
      <c r="T9" s="17">
        <v>0.13392194078967101</v>
      </c>
      <c r="U9" s="17">
        <v>8.34394440890317E-2</v>
      </c>
      <c r="V9" s="17">
        <v>0.11777880893629</v>
      </c>
      <c r="W9" s="17">
        <v>0.129959629853029</v>
      </c>
      <c r="X9" s="17">
        <v>8.0946922557935397E-2</v>
      </c>
      <c r="Y9" s="17">
        <v>0.35720318005412799</v>
      </c>
      <c r="Z9" s="17">
        <v>0</v>
      </c>
      <c r="AA9" s="17">
        <v>0.159164089055714</v>
      </c>
      <c r="AB9" s="17">
        <v>9.2602168382835401E-2</v>
      </c>
      <c r="AC9" s="17">
        <v>0.13733691478584401</v>
      </c>
      <c r="AD9" s="17">
        <v>0</v>
      </c>
      <c r="AE9" s="17"/>
      <c r="AF9" s="17">
        <v>0.14445019387257799</v>
      </c>
      <c r="AG9" s="17">
        <v>0.17092070973701301</v>
      </c>
      <c r="AH9" s="17">
        <v>0.20603441547354601</v>
      </c>
      <c r="AI9" s="17"/>
      <c r="AJ9" s="17">
        <v>0.15834228412229301</v>
      </c>
      <c r="AK9" s="17">
        <v>0.17555541003223901</v>
      </c>
      <c r="AL9" s="17">
        <v>9.8699659783671997E-2</v>
      </c>
      <c r="AM9" s="17">
        <v>0.59524437988837697</v>
      </c>
      <c r="AN9" s="17">
        <v>7.5388222541937805E-2</v>
      </c>
    </row>
    <row r="10" spans="2:40" x14ac:dyDescent="0.25">
      <c r="B10" s="18" t="s">
        <v>177</v>
      </c>
      <c r="C10" s="17">
        <v>0.26371365245226802</v>
      </c>
      <c r="D10" s="17">
        <v>0.322337190765285</v>
      </c>
      <c r="E10" s="17">
        <v>0.19200335763086199</v>
      </c>
      <c r="F10" s="17"/>
      <c r="G10" s="17">
        <v>0.47696659744036801</v>
      </c>
      <c r="H10" s="17">
        <v>0.32665558166652903</v>
      </c>
      <c r="I10" s="17">
        <v>0.25847324108155101</v>
      </c>
      <c r="J10" s="17">
        <v>0.27668209622307</v>
      </c>
      <c r="K10" s="17">
        <v>6.8835090225896206E-2</v>
      </c>
      <c r="L10" s="17">
        <v>3.12188015026293E-2</v>
      </c>
      <c r="M10" s="17"/>
      <c r="N10" s="17">
        <v>0.23333969945007199</v>
      </c>
      <c r="O10" s="17">
        <v>0.24117892418154299</v>
      </c>
      <c r="P10" s="17">
        <v>0.301876127910429</v>
      </c>
      <c r="Q10" s="17">
        <v>0.266478988471682</v>
      </c>
      <c r="R10" s="17"/>
      <c r="S10" s="17">
        <v>0.23997788537756301</v>
      </c>
      <c r="T10" s="17">
        <v>0.259287562951934</v>
      </c>
      <c r="U10" s="17">
        <v>0.34547743471398001</v>
      </c>
      <c r="V10" s="17">
        <v>0.16482222256433801</v>
      </c>
      <c r="W10" s="17">
        <v>0.21922769553615001</v>
      </c>
      <c r="X10" s="17">
        <v>0.29989929073580002</v>
      </c>
      <c r="Y10" s="17">
        <v>0.20010374762945099</v>
      </c>
      <c r="Z10" s="17">
        <v>0.37073834461948302</v>
      </c>
      <c r="AA10" s="17">
        <v>0.385044479028194</v>
      </c>
      <c r="AB10" s="17">
        <v>0.25757462770362799</v>
      </c>
      <c r="AC10" s="17">
        <v>0.18337195516659299</v>
      </c>
      <c r="AD10" s="17">
        <v>0</v>
      </c>
      <c r="AE10" s="17"/>
      <c r="AF10" s="17">
        <v>0.22052309176589599</v>
      </c>
      <c r="AG10" s="17">
        <v>0.276856399919651</v>
      </c>
      <c r="AH10" s="17">
        <v>0.25411584994280501</v>
      </c>
      <c r="AI10" s="17"/>
      <c r="AJ10" s="17">
        <v>0.22113955498674601</v>
      </c>
      <c r="AK10" s="17">
        <v>0.34384648513613703</v>
      </c>
      <c r="AL10" s="17">
        <v>0.11686537954949899</v>
      </c>
      <c r="AM10" s="17">
        <v>0.199301309186491</v>
      </c>
      <c r="AN10" s="17">
        <v>0.27831956279313103</v>
      </c>
    </row>
    <row r="11" spans="2:40" x14ac:dyDescent="0.25">
      <c r="B11" s="18" t="s">
        <v>178</v>
      </c>
      <c r="C11" s="17">
        <v>0.310197745865328</v>
      </c>
      <c r="D11" s="17">
        <v>0.239763113286729</v>
      </c>
      <c r="E11" s="17">
        <v>0.393757850699051</v>
      </c>
      <c r="F11" s="17"/>
      <c r="G11" s="17">
        <v>0.236350847726257</v>
      </c>
      <c r="H11" s="17">
        <v>0.30632039899754099</v>
      </c>
      <c r="I11" s="17">
        <v>0.329158739160895</v>
      </c>
      <c r="J11" s="17">
        <v>0.211092903145188</v>
      </c>
      <c r="K11" s="17">
        <v>0.48143143991721499</v>
      </c>
      <c r="L11" s="17">
        <v>0.35758474897827103</v>
      </c>
      <c r="M11" s="17"/>
      <c r="N11" s="17">
        <v>0.33335188262764798</v>
      </c>
      <c r="O11" s="17">
        <v>0.27052914395525202</v>
      </c>
      <c r="P11" s="17">
        <v>0.35610962939802399</v>
      </c>
      <c r="Q11" s="17">
        <v>0.28114915527821499</v>
      </c>
      <c r="R11" s="17"/>
      <c r="S11" s="17">
        <v>0.26734581288526499</v>
      </c>
      <c r="T11" s="17">
        <v>0.30229274489045499</v>
      </c>
      <c r="U11" s="17">
        <v>0.35447750333553601</v>
      </c>
      <c r="V11" s="17">
        <v>0.31225152212745599</v>
      </c>
      <c r="W11" s="17">
        <v>0.45860996748622901</v>
      </c>
      <c r="X11" s="17">
        <v>0.41206429910128101</v>
      </c>
      <c r="Y11" s="17">
        <v>0.33265291068694802</v>
      </c>
      <c r="Z11" s="17">
        <v>0.34038465854662298</v>
      </c>
      <c r="AA11" s="17">
        <v>0.136694280247417</v>
      </c>
      <c r="AB11" s="17">
        <v>0.507791846214806</v>
      </c>
      <c r="AC11" s="17">
        <v>0.192822443886524</v>
      </c>
      <c r="AD11" s="17">
        <v>0</v>
      </c>
      <c r="AE11" s="17"/>
      <c r="AF11" s="17">
        <v>0.35038118161934301</v>
      </c>
      <c r="AG11" s="17">
        <v>0.27380398891264501</v>
      </c>
      <c r="AH11" s="17">
        <v>0.326997786187116</v>
      </c>
      <c r="AI11" s="17"/>
      <c r="AJ11" s="17">
        <v>0.32290064371554</v>
      </c>
      <c r="AK11" s="17">
        <v>0.20409513911972199</v>
      </c>
      <c r="AL11" s="17">
        <v>0.43660518642805901</v>
      </c>
      <c r="AM11" s="17">
        <v>0.205454310925131</v>
      </c>
      <c r="AN11" s="17">
        <v>0.43943267309041401</v>
      </c>
    </row>
    <row r="12" spans="2:40" x14ac:dyDescent="0.25">
      <c r="B12" s="18" t="s">
        <v>179</v>
      </c>
      <c r="C12" s="17">
        <v>8.0514483360766304E-2</v>
      </c>
      <c r="D12" s="17">
        <v>8.8690106106245295E-2</v>
      </c>
      <c r="E12" s="17">
        <v>7.0818445617593095E-2</v>
      </c>
      <c r="F12" s="17"/>
      <c r="G12" s="17">
        <v>6.9290075655859804E-2</v>
      </c>
      <c r="H12" s="17">
        <v>4.0647918751806802E-2</v>
      </c>
      <c r="I12" s="17">
        <v>0.10743521913837401</v>
      </c>
      <c r="J12" s="17">
        <v>0</v>
      </c>
      <c r="K12" s="17">
        <v>0.159767861785722</v>
      </c>
      <c r="L12" s="17">
        <v>0.135831494402922</v>
      </c>
      <c r="M12" s="17"/>
      <c r="N12" s="17">
        <v>7.9288337084822594E-2</v>
      </c>
      <c r="O12" s="17">
        <v>8.2630452836559107E-2</v>
      </c>
      <c r="P12" s="17">
        <v>9.8876911331593806E-2</v>
      </c>
      <c r="Q12" s="17">
        <v>6.4947798858426498E-2</v>
      </c>
      <c r="R12" s="17"/>
      <c r="S12" s="17">
        <v>2.38491639114492E-2</v>
      </c>
      <c r="T12" s="17">
        <v>0.15925989536341201</v>
      </c>
      <c r="U12" s="17">
        <v>9.67087802004018E-2</v>
      </c>
      <c r="V12" s="17">
        <v>9.5030105055985595E-2</v>
      </c>
      <c r="W12" s="17">
        <v>0.12503053325900601</v>
      </c>
      <c r="X12" s="17">
        <v>6.5304153950917002E-2</v>
      </c>
      <c r="Y12" s="17">
        <v>3.6108819589759797E-2</v>
      </c>
      <c r="Z12" s="17">
        <v>0</v>
      </c>
      <c r="AA12" s="17">
        <v>5.7995240881368502E-2</v>
      </c>
      <c r="AB12" s="17">
        <v>4.0380378715220301E-2</v>
      </c>
      <c r="AC12" s="17">
        <v>0.140549872954324</v>
      </c>
      <c r="AD12" s="17">
        <v>0.41859984352268698</v>
      </c>
      <c r="AE12" s="17"/>
      <c r="AF12" s="17">
        <v>7.4995455064625904E-2</v>
      </c>
      <c r="AG12" s="17">
        <v>0.101955792760712</v>
      </c>
      <c r="AH12" s="17">
        <v>5.9558172150686602E-2</v>
      </c>
      <c r="AI12" s="17"/>
      <c r="AJ12" s="17">
        <v>7.9877693552589002E-2</v>
      </c>
      <c r="AK12" s="17">
        <v>9.4118520126780597E-2</v>
      </c>
      <c r="AL12" s="17">
        <v>0.164817100066177</v>
      </c>
      <c r="AM12" s="17">
        <v>0</v>
      </c>
      <c r="AN12" s="17">
        <v>4.1925905278532703E-2</v>
      </c>
    </row>
    <row r="13" spans="2:40" x14ac:dyDescent="0.25">
      <c r="B13" s="18" t="s">
        <v>180</v>
      </c>
      <c r="C13" s="17">
        <v>0.11538410591388799</v>
      </c>
      <c r="D13" s="17">
        <v>9.1400270288736304E-2</v>
      </c>
      <c r="E13" s="17">
        <v>0.146277208764757</v>
      </c>
      <c r="F13" s="17"/>
      <c r="G13" s="17">
        <v>5.1683418789951301E-2</v>
      </c>
      <c r="H13" s="17">
        <v>6.4955115097189695E-2</v>
      </c>
      <c r="I13" s="17">
        <v>0.103923760468304</v>
      </c>
      <c r="J13" s="17">
        <v>0.184616127954007</v>
      </c>
      <c r="K13" s="17">
        <v>3.8917892663254697E-2</v>
      </c>
      <c r="L13" s="17">
        <v>0.25786036361273501</v>
      </c>
      <c r="M13" s="17"/>
      <c r="N13" s="17">
        <v>0.100410437874611</v>
      </c>
      <c r="O13" s="17">
        <v>0.175099679666776</v>
      </c>
      <c r="P13" s="17">
        <v>1.32377970536316E-2</v>
      </c>
      <c r="Q13" s="17">
        <v>0.17293304965506201</v>
      </c>
      <c r="R13" s="17"/>
      <c r="S13" s="17">
        <v>0.13658424581208001</v>
      </c>
      <c r="T13" s="17">
        <v>4.3367163759225003E-2</v>
      </c>
      <c r="U13" s="17">
        <v>0.11989683766105</v>
      </c>
      <c r="V13" s="17">
        <v>0.20830315838072799</v>
      </c>
      <c r="W13" s="17">
        <v>6.7172173865586202E-2</v>
      </c>
      <c r="X13" s="17">
        <v>3.0926593115866399E-2</v>
      </c>
      <c r="Y13" s="17">
        <v>3.8564081423661599E-2</v>
      </c>
      <c r="Z13" s="17">
        <v>0.28887699683389401</v>
      </c>
      <c r="AA13" s="17">
        <v>0.23142640259376601</v>
      </c>
      <c r="AB13" s="17">
        <v>0.10165097898351</v>
      </c>
      <c r="AC13" s="17">
        <v>8.3567233085364206E-2</v>
      </c>
      <c r="AD13" s="17">
        <v>0</v>
      </c>
      <c r="AE13" s="17"/>
      <c r="AF13" s="17">
        <v>0.13235463033773201</v>
      </c>
      <c r="AG13" s="17">
        <v>0.107669004504824</v>
      </c>
      <c r="AH13" s="17">
        <v>8.0642769416854193E-2</v>
      </c>
      <c r="AI13" s="17"/>
      <c r="AJ13" s="17">
        <v>0.14773538236932901</v>
      </c>
      <c r="AK13" s="17">
        <v>0.108602630545752</v>
      </c>
      <c r="AL13" s="17">
        <v>0.14398040873617299</v>
      </c>
      <c r="AM13" s="17">
        <v>0</v>
      </c>
      <c r="AN13" s="17">
        <v>7.4832230096303298E-2</v>
      </c>
    </row>
    <row r="14" spans="2:40" x14ac:dyDescent="0.25">
      <c r="B14" s="18" t="s">
        <v>122</v>
      </c>
      <c r="C14" s="17">
        <v>7.0432023658572304E-2</v>
      </c>
      <c r="D14" s="17">
        <v>7.66865829298983E-2</v>
      </c>
      <c r="E14" s="17">
        <v>6.3075860218358606E-2</v>
      </c>
      <c r="F14" s="17"/>
      <c r="G14" s="17">
        <v>0</v>
      </c>
      <c r="H14" s="17">
        <v>2.7047244223053501E-2</v>
      </c>
      <c r="I14" s="17">
        <v>5.3049392028063101E-2</v>
      </c>
      <c r="J14" s="17">
        <v>0.163399749894689</v>
      </c>
      <c r="K14" s="17">
        <v>0.12482131865439999</v>
      </c>
      <c r="L14" s="17">
        <v>0.14791775274240901</v>
      </c>
      <c r="M14" s="17"/>
      <c r="N14" s="17">
        <v>7.4371468120337597E-2</v>
      </c>
      <c r="O14" s="17">
        <v>3.6116893175675298E-2</v>
      </c>
      <c r="P14" s="17">
        <v>8.3302590923040001E-2</v>
      </c>
      <c r="Q14" s="17">
        <v>7.8168327144107902E-2</v>
      </c>
      <c r="R14" s="17"/>
      <c r="S14" s="17">
        <v>4.3171600086264299E-2</v>
      </c>
      <c r="T14" s="17">
        <v>0.101870692245303</v>
      </c>
      <c r="U14" s="17">
        <v>0</v>
      </c>
      <c r="V14" s="17">
        <v>0.101814182935203</v>
      </c>
      <c r="W14" s="17">
        <v>0</v>
      </c>
      <c r="X14" s="17">
        <v>0.1108587405382</v>
      </c>
      <c r="Y14" s="17">
        <v>3.5367260616051201E-2</v>
      </c>
      <c r="Z14" s="17">
        <v>0</v>
      </c>
      <c r="AA14" s="17">
        <v>2.967550819354E-2</v>
      </c>
      <c r="AB14" s="17">
        <v>0</v>
      </c>
      <c r="AC14" s="17">
        <v>0.26235158012135101</v>
      </c>
      <c r="AD14" s="17">
        <v>0.58140015647731302</v>
      </c>
      <c r="AE14" s="17"/>
      <c r="AF14" s="17">
        <v>7.7295447339826004E-2</v>
      </c>
      <c r="AG14" s="17">
        <v>6.8794104165155801E-2</v>
      </c>
      <c r="AH14" s="17">
        <v>7.2651006828991005E-2</v>
      </c>
      <c r="AI14" s="17"/>
      <c r="AJ14" s="17">
        <v>7.0004441253503205E-2</v>
      </c>
      <c r="AK14" s="17">
        <v>7.3781815039369397E-2</v>
      </c>
      <c r="AL14" s="17">
        <v>3.9032265436420001E-2</v>
      </c>
      <c r="AM14" s="17">
        <v>0</v>
      </c>
      <c r="AN14" s="17">
        <v>9.0101406199681197E-2</v>
      </c>
    </row>
    <row r="15" spans="2:40" x14ac:dyDescent="0.25">
      <c r="B15" s="18" t="s">
        <v>181</v>
      </c>
      <c r="C15" s="20">
        <v>0.42347164120144598</v>
      </c>
      <c r="D15" s="20">
        <v>0.50345992738839096</v>
      </c>
      <c r="E15" s="20">
        <v>0.32607063470024</v>
      </c>
      <c r="F15" s="20"/>
      <c r="G15" s="20">
        <v>0.64267565782793201</v>
      </c>
      <c r="H15" s="20">
        <v>0.56102932293040897</v>
      </c>
      <c r="I15" s="20">
        <v>0.40643288920436299</v>
      </c>
      <c r="J15" s="20">
        <v>0.440891219006116</v>
      </c>
      <c r="K15" s="20">
        <v>0.19506148697940801</v>
      </c>
      <c r="L15" s="20">
        <v>0.100805640263662</v>
      </c>
      <c r="M15" s="20"/>
      <c r="N15" s="20">
        <v>0.41257787429258103</v>
      </c>
      <c r="O15" s="20">
        <v>0.43562383036573799</v>
      </c>
      <c r="P15" s="20">
        <v>0.448473071293711</v>
      </c>
      <c r="Q15" s="20">
        <v>0.40280166906418802</v>
      </c>
      <c r="R15" s="20"/>
      <c r="S15" s="20">
        <v>0.52904917730494105</v>
      </c>
      <c r="T15" s="20">
        <v>0.39320950374160502</v>
      </c>
      <c r="U15" s="20">
        <v>0.42891687880301199</v>
      </c>
      <c r="V15" s="20">
        <v>0.28260103150062699</v>
      </c>
      <c r="W15" s="20">
        <v>0.34918732538917902</v>
      </c>
      <c r="X15" s="20">
        <v>0.38084621329373602</v>
      </c>
      <c r="Y15" s="20">
        <v>0.55730692768357903</v>
      </c>
      <c r="Z15" s="20">
        <v>0.37073834461948302</v>
      </c>
      <c r="AA15" s="20">
        <v>0.54420856808390805</v>
      </c>
      <c r="AB15" s="20">
        <v>0.35017679608646302</v>
      </c>
      <c r="AC15" s="20">
        <v>0.32070886995243703</v>
      </c>
      <c r="AD15" s="20">
        <v>0</v>
      </c>
      <c r="AE15" s="20"/>
      <c r="AF15" s="20">
        <v>0.36497328563847398</v>
      </c>
      <c r="AG15" s="20">
        <v>0.44777710965666401</v>
      </c>
      <c r="AH15" s="20">
        <v>0.46015026541635201</v>
      </c>
      <c r="AI15" s="20"/>
      <c r="AJ15" s="20">
        <v>0.37948183910903899</v>
      </c>
      <c r="AK15" s="20">
        <v>0.51940189516837598</v>
      </c>
      <c r="AL15" s="20">
        <v>0.215565039333171</v>
      </c>
      <c r="AM15" s="20">
        <v>0.794545689074869</v>
      </c>
      <c r="AN15" s="20">
        <v>0.35370778533506902</v>
      </c>
    </row>
    <row r="16" spans="2:40" x14ac:dyDescent="0.25">
      <c r="B16" s="18" t="s">
        <v>182</v>
      </c>
      <c r="C16" s="20">
        <v>0.19589858927465401</v>
      </c>
      <c r="D16" s="20">
        <v>0.18009037639498199</v>
      </c>
      <c r="E16" s="20">
        <v>0.21709565438235101</v>
      </c>
      <c r="F16" s="20"/>
      <c r="G16" s="20">
        <v>0.120973494445811</v>
      </c>
      <c r="H16" s="20">
        <v>0.105603033848996</v>
      </c>
      <c r="I16" s="20">
        <v>0.21135897960667799</v>
      </c>
      <c r="J16" s="20">
        <v>0.184616127954007</v>
      </c>
      <c r="K16" s="20">
        <v>0.19868575444897699</v>
      </c>
      <c r="L16" s="20">
        <v>0.39369185801565798</v>
      </c>
      <c r="M16" s="20"/>
      <c r="N16" s="20">
        <v>0.17969877495943401</v>
      </c>
      <c r="O16" s="20">
        <v>0.25773013250333499</v>
      </c>
      <c r="P16" s="20">
        <v>0.112114708385225</v>
      </c>
      <c r="Q16" s="20">
        <v>0.23788084851348901</v>
      </c>
      <c r="R16" s="20"/>
      <c r="S16" s="20">
        <v>0.16043340972352901</v>
      </c>
      <c r="T16" s="20">
        <v>0.20262705912263701</v>
      </c>
      <c r="U16" s="20">
        <v>0.21660561786145199</v>
      </c>
      <c r="V16" s="20">
        <v>0.30333326343671402</v>
      </c>
      <c r="W16" s="20">
        <v>0.192202707124592</v>
      </c>
      <c r="X16" s="20">
        <v>9.6230747066783404E-2</v>
      </c>
      <c r="Y16" s="20">
        <v>7.4672901013421403E-2</v>
      </c>
      <c r="Z16" s="20">
        <v>0.28887699683389401</v>
      </c>
      <c r="AA16" s="20">
        <v>0.28942164347513499</v>
      </c>
      <c r="AB16" s="20">
        <v>0.14203135769873099</v>
      </c>
      <c r="AC16" s="20">
        <v>0.22411710603968901</v>
      </c>
      <c r="AD16" s="20">
        <v>0.41859984352268698</v>
      </c>
      <c r="AE16" s="20"/>
      <c r="AF16" s="20">
        <v>0.207350085402357</v>
      </c>
      <c r="AG16" s="20">
        <v>0.20962479726553601</v>
      </c>
      <c r="AH16" s="20">
        <v>0.14020094156754101</v>
      </c>
      <c r="AI16" s="20"/>
      <c r="AJ16" s="20">
        <v>0.22761307592191801</v>
      </c>
      <c r="AK16" s="20">
        <v>0.20272115067253199</v>
      </c>
      <c r="AL16" s="20">
        <v>0.30879750880235002</v>
      </c>
      <c r="AM16" s="20">
        <v>0</v>
      </c>
      <c r="AN16" s="20">
        <v>0.11675813537483599</v>
      </c>
    </row>
    <row r="17" spans="2:40" x14ac:dyDescent="0.25">
      <c r="B17" s="18" t="s">
        <v>106</v>
      </c>
      <c r="C17" s="21">
        <v>0.227573051926792</v>
      </c>
      <c r="D17" s="21">
        <v>0.32336955099341003</v>
      </c>
      <c r="E17" s="21">
        <v>0.10897498031788901</v>
      </c>
      <c r="F17" s="21"/>
      <c r="G17" s="21">
        <v>0.52170216338212105</v>
      </c>
      <c r="H17" s="21">
        <v>0.45542628908141197</v>
      </c>
      <c r="I17" s="21">
        <v>0.195073909597686</v>
      </c>
      <c r="J17" s="21">
        <v>0.25627509105210899</v>
      </c>
      <c r="K17" s="21">
        <v>-3.62426746956868E-3</v>
      </c>
      <c r="L17" s="21">
        <v>-0.29288621775199603</v>
      </c>
      <c r="M17" s="21"/>
      <c r="N17" s="21">
        <v>0.23287909933314699</v>
      </c>
      <c r="O17" s="21">
        <v>0.177893697862403</v>
      </c>
      <c r="P17" s="21">
        <v>0.33635836290848597</v>
      </c>
      <c r="Q17" s="21">
        <v>0.16492082055069901</v>
      </c>
      <c r="R17" s="21"/>
      <c r="S17" s="21">
        <v>0.36861576758141201</v>
      </c>
      <c r="T17" s="21">
        <v>0.190582444618969</v>
      </c>
      <c r="U17" s="21">
        <v>0.21231126094156</v>
      </c>
      <c r="V17" s="21">
        <v>-2.07322319360864E-2</v>
      </c>
      <c r="W17" s="21">
        <v>0.15698461826458601</v>
      </c>
      <c r="X17" s="21">
        <v>0.284615466226952</v>
      </c>
      <c r="Y17" s="21">
        <v>0.48263402667015798</v>
      </c>
      <c r="Z17" s="21">
        <v>8.1861347785589303E-2</v>
      </c>
      <c r="AA17" s="21">
        <v>0.254786924608773</v>
      </c>
      <c r="AB17" s="21">
        <v>0.208145438387733</v>
      </c>
      <c r="AC17" s="21">
        <v>9.6591763912748194E-2</v>
      </c>
      <c r="AD17" s="21">
        <v>-0.41859984352268698</v>
      </c>
      <c r="AE17" s="21"/>
      <c r="AF17" s="21">
        <v>0.15762320023611601</v>
      </c>
      <c r="AG17" s="21">
        <v>0.238152312391128</v>
      </c>
      <c r="AH17" s="21">
        <v>0.31994932384881097</v>
      </c>
      <c r="AI17" s="21"/>
      <c r="AJ17" s="21">
        <v>0.15186876318712</v>
      </c>
      <c r="AK17" s="21">
        <v>0.31668074449584399</v>
      </c>
      <c r="AL17" s="21">
        <v>-9.3232469469179305E-2</v>
      </c>
      <c r="AM17" s="21">
        <v>0.794545689074869</v>
      </c>
      <c r="AN17" s="21">
        <v>0.23694964996023299</v>
      </c>
    </row>
    <row r="18" spans="2:40" x14ac:dyDescent="0.25">
      <c r="B18" s="16" t="s">
        <v>164</v>
      </c>
    </row>
    <row r="19" spans="2:40" x14ac:dyDescent="0.25">
      <c r="B19" t="s">
        <v>67</v>
      </c>
    </row>
    <row r="20" spans="2:40" x14ac:dyDescent="0.25">
      <c r="B20" t="s">
        <v>68</v>
      </c>
    </row>
    <row r="22" spans="2:40" x14ac:dyDescent="0.25">
      <c r="B22"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2:AN22"/>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187</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280</v>
      </c>
      <c r="D7" s="10">
        <v>153</v>
      </c>
      <c r="E7" s="10">
        <v>126</v>
      </c>
      <c r="F7" s="10"/>
      <c r="G7" s="10">
        <v>56</v>
      </c>
      <c r="H7" s="10">
        <v>75</v>
      </c>
      <c r="I7" s="10">
        <v>38</v>
      </c>
      <c r="J7" s="10">
        <v>26</v>
      </c>
      <c r="K7" s="10">
        <v>25</v>
      </c>
      <c r="L7" s="10">
        <v>60</v>
      </c>
      <c r="M7" s="10"/>
      <c r="N7" s="10">
        <v>65</v>
      </c>
      <c r="O7" s="10">
        <v>58</v>
      </c>
      <c r="P7" s="10">
        <v>69</v>
      </c>
      <c r="Q7" s="10">
        <v>88</v>
      </c>
      <c r="R7" s="10"/>
      <c r="S7" s="10">
        <v>42</v>
      </c>
      <c r="T7" s="10">
        <v>38</v>
      </c>
      <c r="U7" s="10">
        <v>22</v>
      </c>
      <c r="V7" s="10">
        <v>19</v>
      </c>
      <c r="W7" s="10">
        <v>15</v>
      </c>
      <c r="X7" s="10">
        <v>26</v>
      </c>
      <c r="Y7" s="10">
        <v>26</v>
      </c>
      <c r="Z7" s="10">
        <v>14</v>
      </c>
      <c r="AA7" s="10">
        <v>33</v>
      </c>
      <c r="AB7" s="10">
        <v>21</v>
      </c>
      <c r="AC7" s="10">
        <v>22</v>
      </c>
      <c r="AD7" s="10">
        <v>2</v>
      </c>
      <c r="AE7" s="10"/>
      <c r="AF7" s="10">
        <v>128</v>
      </c>
      <c r="AG7" s="10">
        <v>108</v>
      </c>
      <c r="AH7" s="10">
        <v>33</v>
      </c>
      <c r="AI7" s="10"/>
      <c r="AJ7" s="10">
        <v>101</v>
      </c>
      <c r="AK7" s="10">
        <v>99</v>
      </c>
      <c r="AL7" s="10">
        <v>25</v>
      </c>
      <c r="AM7" s="10">
        <v>5</v>
      </c>
      <c r="AN7" s="10">
        <v>26</v>
      </c>
    </row>
    <row r="8" spans="2:40" ht="30" customHeight="1" x14ac:dyDescent="0.25">
      <c r="B8" s="11" t="s">
        <v>20</v>
      </c>
      <c r="C8" s="11">
        <v>281</v>
      </c>
      <c r="D8" s="11">
        <v>156</v>
      </c>
      <c r="E8" s="11">
        <v>124</v>
      </c>
      <c r="F8" s="11"/>
      <c r="G8" s="11">
        <v>58</v>
      </c>
      <c r="H8" s="11">
        <v>77</v>
      </c>
      <c r="I8" s="11">
        <v>41</v>
      </c>
      <c r="J8" s="11">
        <v>28</v>
      </c>
      <c r="K8" s="11">
        <v>23</v>
      </c>
      <c r="L8" s="11">
        <v>55</v>
      </c>
      <c r="M8" s="11"/>
      <c r="N8" s="11">
        <v>61</v>
      </c>
      <c r="O8" s="11">
        <v>55</v>
      </c>
      <c r="P8" s="11">
        <v>74</v>
      </c>
      <c r="Q8" s="11">
        <v>91</v>
      </c>
      <c r="R8" s="11"/>
      <c r="S8" s="11">
        <v>42</v>
      </c>
      <c r="T8" s="11">
        <v>38</v>
      </c>
      <c r="U8" s="11">
        <v>22</v>
      </c>
      <c r="V8" s="11">
        <v>21</v>
      </c>
      <c r="W8" s="11">
        <v>16</v>
      </c>
      <c r="X8" s="11">
        <v>27</v>
      </c>
      <c r="Y8" s="11">
        <v>26</v>
      </c>
      <c r="Z8" s="11">
        <v>14</v>
      </c>
      <c r="AA8" s="11">
        <v>32</v>
      </c>
      <c r="AB8" s="11">
        <v>20</v>
      </c>
      <c r="AC8" s="11">
        <v>21</v>
      </c>
      <c r="AD8" s="11">
        <v>3</v>
      </c>
      <c r="AE8" s="11"/>
      <c r="AF8" s="11">
        <v>129</v>
      </c>
      <c r="AG8" s="11">
        <v>107</v>
      </c>
      <c r="AH8" s="11">
        <v>33</v>
      </c>
      <c r="AI8" s="11"/>
      <c r="AJ8" s="11">
        <v>101</v>
      </c>
      <c r="AK8" s="11">
        <v>98</v>
      </c>
      <c r="AL8" s="11">
        <v>25</v>
      </c>
      <c r="AM8" s="11">
        <v>5</v>
      </c>
      <c r="AN8" s="11">
        <v>27</v>
      </c>
    </row>
    <row r="9" spans="2:40" x14ac:dyDescent="0.25">
      <c r="B9" s="18" t="s">
        <v>176</v>
      </c>
      <c r="C9" s="17">
        <v>0.11427624165799299</v>
      </c>
      <c r="D9" s="17">
        <v>0.16064359482910501</v>
      </c>
      <c r="E9" s="17">
        <v>5.6901231659591399E-2</v>
      </c>
      <c r="F9" s="17"/>
      <c r="G9" s="17">
        <v>8.8991661486817406E-2</v>
      </c>
      <c r="H9" s="17">
        <v>0.18761622307380499</v>
      </c>
      <c r="I9" s="17">
        <v>0.16990313531281401</v>
      </c>
      <c r="J9" s="17">
        <v>0</v>
      </c>
      <c r="K9" s="17">
        <v>8.3648475143645207E-2</v>
      </c>
      <c r="L9" s="17">
        <v>6.7608254658886299E-2</v>
      </c>
      <c r="M9" s="17"/>
      <c r="N9" s="17">
        <v>0.139384458887791</v>
      </c>
      <c r="O9" s="17">
        <v>0.14364547247057399</v>
      </c>
      <c r="P9" s="17">
        <v>0.154058051138248</v>
      </c>
      <c r="Q9" s="17">
        <v>4.6786477424241399E-2</v>
      </c>
      <c r="R9" s="17"/>
      <c r="S9" s="17">
        <v>0.18721598336088799</v>
      </c>
      <c r="T9" s="17">
        <v>0.110003066349343</v>
      </c>
      <c r="U9" s="17">
        <v>8.2050627447014204E-2</v>
      </c>
      <c r="V9" s="17">
        <v>0.100725689002228</v>
      </c>
      <c r="W9" s="17">
        <v>0</v>
      </c>
      <c r="X9" s="17">
        <v>4.3040867344123997E-2</v>
      </c>
      <c r="Y9" s="17">
        <v>0.28169777105564198</v>
      </c>
      <c r="Z9" s="17">
        <v>0</v>
      </c>
      <c r="AA9" s="17">
        <v>0.173588574856015</v>
      </c>
      <c r="AB9" s="17">
        <v>0.107847060240805</v>
      </c>
      <c r="AC9" s="17">
        <v>0</v>
      </c>
      <c r="AD9" s="17">
        <v>0</v>
      </c>
      <c r="AE9" s="17"/>
      <c r="AF9" s="17">
        <v>6.7512331362362302E-2</v>
      </c>
      <c r="AG9" s="17">
        <v>0.16349720119486399</v>
      </c>
      <c r="AH9" s="17">
        <v>0.14524735336935801</v>
      </c>
      <c r="AI9" s="17"/>
      <c r="AJ9" s="17">
        <v>8.9235391598699795E-2</v>
      </c>
      <c r="AK9" s="17">
        <v>0.163996970923875</v>
      </c>
      <c r="AL9" s="17">
        <v>3.55079148438186E-2</v>
      </c>
      <c r="AM9" s="17">
        <v>0.40084457221716902</v>
      </c>
      <c r="AN9" s="17">
        <v>7.3007177685395705E-2</v>
      </c>
    </row>
    <row r="10" spans="2:40" x14ac:dyDescent="0.25">
      <c r="B10" s="18" t="s">
        <v>177</v>
      </c>
      <c r="C10" s="17">
        <v>0.26791200732658199</v>
      </c>
      <c r="D10" s="17">
        <v>0.30184491314989398</v>
      </c>
      <c r="E10" s="17">
        <v>0.22720705051941001</v>
      </c>
      <c r="F10" s="17"/>
      <c r="G10" s="17">
        <v>0.48761828524026102</v>
      </c>
      <c r="H10" s="17">
        <v>0.29318646945107202</v>
      </c>
      <c r="I10" s="17">
        <v>0.28978129266468899</v>
      </c>
      <c r="J10" s="17">
        <v>0.27027131299178198</v>
      </c>
      <c r="K10" s="17">
        <v>7.2761755032190206E-2</v>
      </c>
      <c r="L10" s="17">
        <v>6.6830664134632303E-2</v>
      </c>
      <c r="M10" s="17"/>
      <c r="N10" s="17">
        <v>0.31942460268412398</v>
      </c>
      <c r="O10" s="17">
        <v>0.244525755289281</v>
      </c>
      <c r="P10" s="17">
        <v>0.269250235052442</v>
      </c>
      <c r="Q10" s="17">
        <v>0.24654024254233201</v>
      </c>
      <c r="R10" s="17"/>
      <c r="S10" s="17">
        <v>0.31853253709613299</v>
      </c>
      <c r="T10" s="17">
        <v>0.233498834555458</v>
      </c>
      <c r="U10" s="17">
        <v>0.32960883092432702</v>
      </c>
      <c r="V10" s="17">
        <v>0.106337471954925</v>
      </c>
      <c r="W10" s="17">
        <v>0.43563787603142901</v>
      </c>
      <c r="X10" s="17">
        <v>0.115748806086129</v>
      </c>
      <c r="Y10" s="17">
        <v>0.30758885712304601</v>
      </c>
      <c r="Z10" s="17">
        <v>0.43006280645061301</v>
      </c>
      <c r="AA10" s="17">
        <v>0.21128593206406701</v>
      </c>
      <c r="AB10" s="17">
        <v>0.29096640165003501</v>
      </c>
      <c r="AC10" s="17">
        <v>0.34010860792402198</v>
      </c>
      <c r="AD10" s="17">
        <v>0</v>
      </c>
      <c r="AE10" s="17"/>
      <c r="AF10" s="17">
        <v>0.271234382294188</v>
      </c>
      <c r="AG10" s="17">
        <v>0.23001070911986499</v>
      </c>
      <c r="AH10" s="17">
        <v>0.27758888775450002</v>
      </c>
      <c r="AI10" s="17"/>
      <c r="AJ10" s="17">
        <v>0.224724114863841</v>
      </c>
      <c r="AK10" s="17">
        <v>0.36464529068002699</v>
      </c>
      <c r="AL10" s="17">
        <v>0.11610138721730701</v>
      </c>
      <c r="AM10" s="17">
        <v>0</v>
      </c>
      <c r="AN10" s="17">
        <v>0.20252000334103501</v>
      </c>
    </row>
    <row r="11" spans="2:40" x14ac:dyDescent="0.25">
      <c r="B11" s="18" t="s">
        <v>178</v>
      </c>
      <c r="C11" s="17">
        <v>0.31462658908469099</v>
      </c>
      <c r="D11" s="17">
        <v>0.30656383964939699</v>
      </c>
      <c r="E11" s="17">
        <v>0.32693346589448802</v>
      </c>
      <c r="F11" s="17"/>
      <c r="G11" s="17">
        <v>0.326748119129809</v>
      </c>
      <c r="H11" s="17">
        <v>0.31028538429390001</v>
      </c>
      <c r="I11" s="17">
        <v>0.37860310233878502</v>
      </c>
      <c r="J11" s="17">
        <v>0.198777481746827</v>
      </c>
      <c r="K11" s="17">
        <v>0.43887771617952098</v>
      </c>
      <c r="L11" s="17">
        <v>0.267593307872735</v>
      </c>
      <c r="M11" s="17"/>
      <c r="N11" s="17">
        <v>0.35586988406488401</v>
      </c>
      <c r="O11" s="17">
        <v>0.304200041925761</v>
      </c>
      <c r="P11" s="17">
        <v>0.30722963794324998</v>
      </c>
      <c r="Q11" s="17">
        <v>0.29940935943914299</v>
      </c>
      <c r="R11" s="17"/>
      <c r="S11" s="17">
        <v>0.24597430898646999</v>
      </c>
      <c r="T11" s="17">
        <v>0.36233566210185603</v>
      </c>
      <c r="U11" s="17">
        <v>0.27186715191313399</v>
      </c>
      <c r="V11" s="17">
        <v>0.43443075378802998</v>
      </c>
      <c r="W11" s="17">
        <v>0.33106411278123199</v>
      </c>
      <c r="X11" s="17">
        <v>0.49643425251234502</v>
      </c>
      <c r="Y11" s="17">
        <v>0.18118892976477299</v>
      </c>
      <c r="Z11" s="17">
        <v>0.28106019671549298</v>
      </c>
      <c r="AA11" s="17">
        <v>0.25120969944295402</v>
      </c>
      <c r="AB11" s="17">
        <v>0.32094210709576199</v>
      </c>
      <c r="AC11" s="17">
        <v>0.30669686425315801</v>
      </c>
      <c r="AD11" s="17">
        <v>0.41859984352268698</v>
      </c>
      <c r="AE11" s="17"/>
      <c r="AF11" s="17">
        <v>0.31100244851983799</v>
      </c>
      <c r="AG11" s="17">
        <v>0.34232042761382703</v>
      </c>
      <c r="AH11" s="17">
        <v>0.27779006073248502</v>
      </c>
      <c r="AI11" s="17"/>
      <c r="AJ11" s="17">
        <v>0.29942850235088198</v>
      </c>
      <c r="AK11" s="17">
        <v>0.234884546204668</v>
      </c>
      <c r="AL11" s="17">
        <v>0.45415937991947503</v>
      </c>
      <c r="AM11" s="17">
        <v>0.19439980767120801</v>
      </c>
      <c r="AN11" s="17">
        <v>0.49350262474394602</v>
      </c>
    </row>
    <row r="12" spans="2:40" x14ac:dyDescent="0.25">
      <c r="B12" s="18" t="s">
        <v>179</v>
      </c>
      <c r="C12" s="17">
        <v>0.110903971016054</v>
      </c>
      <c r="D12" s="17">
        <v>7.9109837251560094E-2</v>
      </c>
      <c r="E12" s="17">
        <v>0.14459869071315201</v>
      </c>
      <c r="F12" s="17"/>
      <c r="G12" s="17">
        <v>6.3365873781720206E-2</v>
      </c>
      <c r="H12" s="17">
        <v>0.128838695439733</v>
      </c>
      <c r="I12" s="17">
        <v>5.5030545955849698E-2</v>
      </c>
      <c r="J12" s="17">
        <v>9.6145050935726201E-2</v>
      </c>
      <c r="K12" s="17">
        <v>7.1484249716914194E-2</v>
      </c>
      <c r="L12" s="17">
        <v>0.20066017181394899</v>
      </c>
      <c r="M12" s="17"/>
      <c r="N12" s="17">
        <v>5.4730372602183497E-2</v>
      </c>
      <c r="O12" s="17">
        <v>0.16500299771606899</v>
      </c>
      <c r="P12" s="17">
        <v>8.61530267915291E-2</v>
      </c>
      <c r="Q12" s="17">
        <v>0.13589116144339</v>
      </c>
      <c r="R12" s="17"/>
      <c r="S12" s="17">
        <v>0.158829819155242</v>
      </c>
      <c r="T12" s="17">
        <v>7.4556821084696495E-2</v>
      </c>
      <c r="U12" s="17">
        <v>0.19014524604616201</v>
      </c>
      <c r="V12" s="17">
        <v>9.9964928903798003E-2</v>
      </c>
      <c r="W12" s="17">
        <v>0.171654899352646</v>
      </c>
      <c r="X12" s="17">
        <v>0</v>
      </c>
      <c r="Y12" s="17">
        <v>0.149692997683784</v>
      </c>
      <c r="Z12" s="17">
        <v>0</v>
      </c>
      <c r="AA12" s="17">
        <v>0.13162277636313199</v>
      </c>
      <c r="AB12" s="17">
        <v>4.0380378715220301E-2</v>
      </c>
      <c r="AC12" s="17">
        <v>0.178631563244421</v>
      </c>
      <c r="AD12" s="17">
        <v>0</v>
      </c>
      <c r="AE12" s="17"/>
      <c r="AF12" s="17">
        <v>0.112720800608656</v>
      </c>
      <c r="AG12" s="17">
        <v>0.104196548394275</v>
      </c>
      <c r="AH12" s="17">
        <v>0.113992329719904</v>
      </c>
      <c r="AI12" s="17"/>
      <c r="AJ12" s="17">
        <v>0.12329646518823199</v>
      </c>
      <c r="AK12" s="17">
        <v>0.12256381092754901</v>
      </c>
      <c r="AL12" s="17">
        <v>8.2849053278267804E-2</v>
      </c>
      <c r="AM12" s="17">
        <v>0.40475562011162303</v>
      </c>
      <c r="AN12" s="17">
        <v>3.1869831901276499E-2</v>
      </c>
    </row>
    <row r="13" spans="2:40" x14ac:dyDescent="0.25">
      <c r="B13" s="18" t="s">
        <v>180</v>
      </c>
      <c r="C13" s="17">
        <v>0.12726377684072801</v>
      </c>
      <c r="D13" s="17">
        <v>8.4530268384468699E-2</v>
      </c>
      <c r="E13" s="17">
        <v>0.18176238196387201</v>
      </c>
      <c r="F13" s="17"/>
      <c r="G13" s="17">
        <v>3.3276060361392398E-2</v>
      </c>
      <c r="H13" s="17">
        <v>5.3025983518436202E-2</v>
      </c>
      <c r="I13" s="17">
        <v>0.106681923727862</v>
      </c>
      <c r="J13" s="17">
        <v>0.22543186291996001</v>
      </c>
      <c r="K13" s="17">
        <v>0.16690656881909699</v>
      </c>
      <c r="L13" s="17">
        <v>0.27842002259827697</v>
      </c>
      <c r="M13" s="17"/>
      <c r="N13" s="17">
        <v>7.1364475664467103E-2</v>
      </c>
      <c r="O13" s="17">
        <v>0.121953112030179</v>
      </c>
      <c r="P13" s="17">
        <v>8.3882196681423105E-2</v>
      </c>
      <c r="Q13" s="17">
        <v>0.20367324393411401</v>
      </c>
      <c r="R13" s="17"/>
      <c r="S13" s="17">
        <v>6.6418627302771094E-2</v>
      </c>
      <c r="T13" s="17">
        <v>0.119970648768157</v>
      </c>
      <c r="U13" s="17">
        <v>0.12632814366936301</v>
      </c>
      <c r="V13" s="17">
        <v>0.15672697341581701</v>
      </c>
      <c r="W13" s="17">
        <v>0</v>
      </c>
      <c r="X13" s="17">
        <v>0.184948927356899</v>
      </c>
      <c r="Y13" s="17">
        <v>4.4464183756703898E-2</v>
      </c>
      <c r="Z13" s="17">
        <v>0.28887699683389401</v>
      </c>
      <c r="AA13" s="17">
        <v>0.17542470744153599</v>
      </c>
      <c r="AB13" s="17">
        <v>0.193698420290599</v>
      </c>
      <c r="AC13" s="17">
        <v>0.134719716344462</v>
      </c>
      <c r="AD13" s="17">
        <v>0</v>
      </c>
      <c r="AE13" s="17"/>
      <c r="AF13" s="17">
        <v>0.14949275644812299</v>
      </c>
      <c r="AG13" s="17">
        <v>0.118437765965963</v>
      </c>
      <c r="AH13" s="17">
        <v>0.112070414822367</v>
      </c>
      <c r="AI13" s="17"/>
      <c r="AJ13" s="17">
        <v>0.18183606118319701</v>
      </c>
      <c r="AK13" s="17">
        <v>7.9115100183177398E-2</v>
      </c>
      <c r="AL13" s="17">
        <v>0.219501465860821</v>
      </c>
      <c r="AM13" s="17">
        <v>0</v>
      </c>
      <c r="AN13" s="17">
        <v>0.10818049352498101</v>
      </c>
    </row>
    <row r="14" spans="2:40" x14ac:dyDescent="0.25">
      <c r="B14" s="18" t="s">
        <v>122</v>
      </c>
      <c r="C14" s="17">
        <v>6.5017414073951701E-2</v>
      </c>
      <c r="D14" s="17">
        <v>6.7307546735575402E-2</v>
      </c>
      <c r="E14" s="17">
        <v>6.2597179249486504E-2</v>
      </c>
      <c r="F14" s="17"/>
      <c r="G14" s="17">
        <v>0</v>
      </c>
      <c r="H14" s="17">
        <v>2.7047244223053501E-2</v>
      </c>
      <c r="I14" s="17">
        <v>0</v>
      </c>
      <c r="J14" s="17">
        <v>0.20937429140570499</v>
      </c>
      <c r="K14" s="17">
        <v>0.166321235108632</v>
      </c>
      <c r="L14" s="17">
        <v>0.11888757892151899</v>
      </c>
      <c r="M14" s="17"/>
      <c r="N14" s="17">
        <v>5.9226206096550403E-2</v>
      </c>
      <c r="O14" s="17">
        <v>2.06726205681361E-2</v>
      </c>
      <c r="P14" s="17">
        <v>9.9426852393107903E-2</v>
      </c>
      <c r="Q14" s="17">
        <v>6.7699515216778902E-2</v>
      </c>
      <c r="R14" s="17"/>
      <c r="S14" s="17">
        <v>2.3028724098496E-2</v>
      </c>
      <c r="T14" s="17">
        <v>9.9634967140489805E-2</v>
      </c>
      <c r="U14" s="17">
        <v>0</v>
      </c>
      <c r="V14" s="17">
        <v>0.101814182935203</v>
      </c>
      <c r="W14" s="17">
        <v>6.16431118346926E-2</v>
      </c>
      <c r="X14" s="17">
        <v>0.15982714670050199</v>
      </c>
      <c r="Y14" s="17">
        <v>3.5367260616051201E-2</v>
      </c>
      <c r="Z14" s="17">
        <v>0</v>
      </c>
      <c r="AA14" s="17">
        <v>5.6868309832296599E-2</v>
      </c>
      <c r="AB14" s="17">
        <v>4.6165632007578103E-2</v>
      </c>
      <c r="AC14" s="17">
        <v>3.98432482339382E-2</v>
      </c>
      <c r="AD14" s="17">
        <v>0.58140015647731302</v>
      </c>
      <c r="AE14" s="17"/>
      <c r="AF14" s="17">
        <v>8.8037280766831899E-2</v>
      </c>
      <c r="AG14" s="17">
        <v>4.1537347711205798E-2</v>
      </c>
      <c r="AH14" s="17">
        <v>7.3310953601384496E-2</v>
      </c>
      <c r="AI14" s="17"/>
      <c r="AJ14" s="17">
        <v>8.1479464815148298E-2</v>
      </c>
      <c r="AK14" s="17">
        <v>3.4794281080703003E-2</v>
      </c>
      <c r="AL14" s="17">
        <v>9.1880798880310297E-2</v>
      </c>
      <c r="AM14" s="17">
        <v>0</v>
      </c>
      <c r="AN14" s="17">
        <v>9.0919868803366097E-2</v>
      </c>
    </row>
    <row r="15" spans="2:40" x14ac:dyDescent="0.25">
      <c r="B15" s="18" t="s">
        <v>181</v>
      </c>
      <c r="C15" s="20">
        <v>0.38218824898457499</v>
      </c>
      <c r="D15" s="20">
        <v>0.46248850797899799</v>
      </c>
      <c r="E15" s="20">
        <v>0.28410828217900103</v>
      </c>
      <c r="F15" s="20"/>
      <c r="G15" s="20">
        <v>0.57660994672707899</v>
      </c>
      <c r="H15" s="20">
        <v>0.48080269252487801</v>
      </c>
      <c r="I15" s="20">
        <v>0.45968442797750397</v>
      </c>
      <c r="J15" s="20">
        <v>0.27027131299178198</v>
      </c>
      <c r="K15" s="20">
        <v>0.156410230175835</v>
      </c>
      <c r="L15" s="20">
        <v>0.13443891879351899</v>
      </c>
      <c r="M15" s="20"/>
      <c r="N15" s="20">
        <v>0.45880906157191498</v>
      </c>
      <c r="O15" s="20">
        <v>0.38817122775985502</v>
      </c>
      <c r="P15" s="20">
        <v>0.42330828619069</v>
      </c>
      <c r="Q15" s="20">
        <v>0.293326719966574</v>
      </c>
      <c r="R15" s="20"/>
      <c r="S15" s="20">
        <v>0.50574852045702101</v>
      </c>
      <c r="T15" s="20">
        <v>0.34350190090480098</v>
      </c>
      <c r="U15" s="20">
        <v>0.41165945837134099</v>
      </c>
      <c r="V15" s="20">
        <v>0.20706316095715199</v>
      </c>
      <c r="W15" s="20">
        <v>0.43563787603142901</v>
      </c>
      <c r="X15" s="20">
        <v>0.15878967343025299</v>
      </c>
      <c r="Y15" s="20">
        <v>0.58928662817868804</v>
      </c>
      <c r="Z15" s="20">
        <v>0.43006280645061301</v>
      </c>
      <c r="AA15" s="20">
        <v>0.38487450692008202</v>
      </c>
      <c r="AB15" s="20">
        <v>0.39881346189083999</v>
      </c>
      <c r="AC15" s="20">
        <v>0.34010860792402198</v>
      </c>
      <c r="AD15" s="20">
        <v>0</v>
      </c>
      <c r="AE15" s="20"/>
      <c r="AF15" s="20">
        <v>0.33874671365655001</v>
      </c>
      <c r="AG15" s="20">
        <v>0.39350791031472898</v>
      </c>
      <c r="AH15" s="20">
        <v>0.42283624112385798</v>
      </c>
      <c r="AI15" s="20"/>
      <c r="AJ15" s="20">
        <v>0.313959506462541</v>
      </c>
      <c r="AK15" s="20">
        <v>0.52864226160390204</v>
      </c>
      <c r="AL15" s="20">
        <v>0.15160930206112599</v>
      </c>
      <c r="AM15" s="20">
        <v>0.40084457221716902</v>
      </c>
      <c r="AN15" s="20">
        <v>0.27552718102642998</v>
      </c>
    </row>
    <row r="16" spans="2:40" x14ac:dyDescent="0.25">
      <c r="B16" s="18" t="s">
        <v>182</v>
      </c>
      <c r="C16" s="20">
        <v>0.23816774785678199</v>
      </c>
      <c r="D16" s="20">
        <v>0.16364010563602899</v>
      </c>
      <c r="E16" s="20">
        <v>0.32636107267702402</v>
      </c>
      <c r="F16" s="20"/>
      <c r="G16" s="20">
        <v>9.6641934143112604E-2</v>
      </c>
      <c r="H16" s="20">
        <v>0.18186467895816899</v>
      </c>
      <c r="I16" s="20">
        <v>0.161712469683711</v>
      </c>
      <c r="J16" s="20">
        <v>0.32157691385568599</v>
      </c>
      <c r="K16" s="20">
        <v>0.23839081853601099</v>
      </c>
      <c r="L16" s="20">
        <v>0.47908019441222599</v>
      </c>
      <c r="M16" s="20"/>
      <c r="N16" s="20">
        <v>0.12609484826665099</v>
      </c>
      <c r="O16" s="20">
        <v>0.28695610974624802</v>
      </c>
      <c r="P16" s="20">
        <v>0.170035223472952</v>
      </c>
      <c r="Q16" s="20">
        <v>0.33956440537750399</v>
      </c>
      <c r="R16" s="20"/>
      <c r="S16" s="20">
        <v>0.22524844645801301</v>
      </c>
      <c r="T16" s="20">
        <v>0.19452746985285399</v>
      </c>
      <c r="U16" s="20">
        <v>0.31647338971552502</v>
      </c>
      <c r="V16" s="20">
        <v>0.25669190231961497</v>
      </c>
      <c r="W16" s="20">
        <v>0.171654899352646</v>
      </c>
      <c r="X16" s="20">
        <v>0.184948927356899</v>
      </c>
      <c r="Y16" s="20">
        <v>0.19415718144048799</v>
      </c>
      <c r="Z16" s="20">
        <v>0.28887699683389401</v>
      </c>
      <c r="AA16" s="20">
        <v>0.30704748380466801</v>
      </c>
      <c r="AB16" s="20">
        <v>0.23407879900581999</v>
      </c>
      <c r="AC16" s="20">
        <v>0.31335127958888198</v>
      </c>
      <c r="AD16" s="20">
        <v>0</v>
      </c>
      <c r="AE16" s="20"/>
      <c r="AF16" s="20">
        <v>0.26221355705677901</v>
      </c>
      <c r="AG16" s="20">
        <v>0.22263431436023801</v>
      </c>
      <c r="AH16" s="20">
        <v>0.22606274454227199</v>
      </c>
      <c r="AI16" s="20"/>
      <c r="AJ16" s="20">
        <v>0.30513252637142901</v>
      </c>
      <c r="AK16" s="20">
        <v>0.201678911110726</v>
      </c>
      <c r="AL16" s="20">
        <v>0.302350519139088</v>
      </c>
      <c r="AM16" s="20">
        <v>0.40475562011162303</v>
      </c>
      <c r="AN16" s="20">
        <v>0.140050325426258</v>
      </c>
    </row>
    <row r="17" spans="2:40" x14ac:dyDescent="0.25">
      <c r="B17" s="18" t="s">
        <v>106</v>
      </c>
      <c r="C17" s="21">
        <v>0.14402050112779299</v>
      </c>
      <c r="D17" s="21">
        <v>0.29884840234297</v>
      </c>
      <c r="E17" s="21">
        <v>-4.2252790498022802E-2</v>
      </c>
      <c r="F17" s="21"/>
      <c r="G17" s="21">
        <v>0.47996801258396599</v>
      </c>
      <c r="H17" s="21">
        <v>0.29893801356670802</v>
      </c>
      <c r="I17" s="21">
        <v>0.29797195829379203</v>
      </c>
      <c r="J17" s="21">
        <v>-5.1305600863903698E-2</v>
      </c>
      <c r="K17" s="21">
        <v>-8.1980588360175799E-2</v>
      </c>
      <c r="L17" s="21">
        <v>-0.344641275618708</v>
      </c>
      <c r="M17" s="21"/>
      <c r="N17" s="21">
        <v>0.33271421330526502</v>
      </c>
      <c r="O17" s="21">
        <v>0.101215118013608</v>
      </c>
      <c r="P17" s="21">
        <v>0.25327306271773797</v>
      </c>
      <c r="Q17" s="21">
        <v>-4.6237685410930603E-2</v>
      </c>
      <c r="R17" s="21"/>
      <c r="S17" s="21">
        <v>0.280500073999008</v>
      </c>
      <c r="T17" s="21">
        <v>0.14897443105194699</v>
      </c>
      <c r="U17" s="21">
        <v>9.5186068655815304E-2</v>
      </c>
      <c r="V17" s="21">
        <v>-4.96287413624628E-2</v>
      </c>
      <c r="W17" s="21">
        <v>0.26398297667878201</v>
      </c>
      <c r="X17" s="21">
        <v>-2.61592539266455E-2</v>
      </c>
      <c r="Y17" s="21">
        <v>0.3951294467382</v>
      </c>
      <c r="Z17" s="21">
        <v>0.14118580961672</v>
      </c>
      <c r="AA17" s="21">
        <v>7.7827023115414604E-2</v>
      </c>
      <c r="AB17" s="21">
        <v>0.164734662885021</v>
      </c>
      <c r="AC17" s="21">
        <v>2.6757328335139299E-2</v>
      </c>
      <c r="AD17" s="21">
        <v>0</v>
      </c>
      <c r="AE17" s="21"/>
      <c r="AF17" s="21">
        <v>7.6533156599771293E-2</v>
      </c>
      <c r="AG17" s="21">
        <v>0.170873595954491</v>
      </c>
      <c r="AH17" s="21">
        <v>0.19677349658158699</v>
      </c>
      <c r="AI17" s="21"/>
      <c r="AJ17" s="21">
        <v>8.8269800911122704E-3</v>
      </c>
      <c r="AK17" s="21">
        <v>0.32696335049317599</v>
      </c>
      <c r="AL17" s="21">
        <v>-0.15074121707796301</v>
      </c>
      <c r="AM17" s="21">
        <v>-3.9110478944535104E-3</v>
      </c>
      <c r="AN17" s="21">
        <v>0.135476855600173</v>
      </c>
    </row>
    <row r="18" spans="2:40" x14ac:dyDescent="0.25">
      <c r="B18" s="16" t="s">
        <v>164</v>
      </c>
    </row>
    <row r="19" spans="2:40" x14ac:dyDescent="0.25">
      <c r="B19" t="s">
        <v>67</v>
      </c>
    </row>
    <row r="20" spans="2:40" x14ac:dyDescent="0.25">
      <c r="B20" t="s">
        <v>68</v>
      </c>
    </row>
    <row r="22" spans="2:40" x14ac:dyDescent="0.25">
      <c r="B22"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2:AN22"/>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188</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280</v>
      </c>
      <c r="D7" s="10">
        <v>153</v>
      </c>
      <c r="E7" s="10">
        <v>126</v>
      </c>
      <c r="F7" s="10"/>
      <c r="G7" s="10">
        <v>56</v>
      </c>
      <c r="H7" s="10">
        <v>75</v>
      </c>
      <c r="I7" s="10">
        <v>38</v>
      </c>
      <c r="J7" s="10">
        <v>26</v>
      </c>
      <c r="K7" s="10">
        <v>25</v>
      </c>
      <c r="L7" s="10">
        <v>60</v>
      </c>
      <c r="M7" s="10"/>
      <c r="N7" s="10">
        <v>65</v>
      </c>
      <c r="O7" s="10">
        <v>58</v>
      </c>
      <c r="P7" s="10">
        <v>69</v>
      </c>
      <c r="Q7" s="10">
        <v>88</v>
      </c>
      <c r="R7" s="10"/>
      <c r="S7" s="10">
        <v>42</v>
      </c>
      <c r="T7" s="10">
        <v>38</v>
      </c>
      <c r="U7" s="10">
        <v>22</v>
      </c>
      <c r="V7" s="10">
        <v>19</v>
      </c>
      <c r="W7" s="10">
        <v>15</v>
      </c>
      <c r="X7" s="10">
        <v>26</v>
      </c>
      <c r="Y7" s="10">
        <v>26</v>
      </c>
      <c r="Z7" s="10">
        <v>14</v>
      </c>
      <c r="AA7" s="10">
        <v>33</v>
      </c>
      <c r="AB7" s="10">
        <v>21</v>
      </c>
      <c r="AC7" s="10">
        <v>22</v>
      </c>
      <c r="AD7" s="10">
        <v>2</v>
      </c>
      <c r="AE7" s="10"/>
      <c r="AF7" s="10">
        <v>128</v>
      </c>
      <c r="AG7" s="10">
        <v>108</v>
      </c>
      <c r="AH7" s="10">
        <v>33</v>
      </c>
      <c r="AI7" s="10"/>
      <c r="AJ7" s="10">
        <v>101</v>
      </c>
      <c r="AK7" s="10">
        <v>99</v>
      </c>
      <c r="AL7" s="10">
        <v>25</v>
      </c>
      <c r="AM7" s="10">
        <v>5</v>
      </c>
      <c r="AN7" s="10">
        <v>26</v>
      </c>
    </row>
    <row r="8" spans="2:40" ht="30" customHeight="1" x14ac:dyDescent="0.25">
      <c r="B8" s="11" t="s">
        <v>20</v>
      </c>
      <c r="C8" s="11">
        <v>281</v>
      </c>
      <c r="D8" s="11">
        <v>156</v>
      </c>
      <c r="E8" s="11">
        <v>124</v>
      </c>
      <c r="F8" s="11"/>
      <c r="G8" s="11">
        <v>58</v>
      </c>
      <c r="H8" s="11">
        <v>77</v>
      </c>
      <c r="I8" s="11">
        <v>41</v>
      </c>
      <c r="J8" s="11">
        <v>28</v>
      </c>
      <c r="K8" s="11">
        <v>23</v>
      </c>
      <c r="L8" s="11">
        <v>55</v>
      </c>
      <c r="M8" s="11"/>
      <c r="N8" s="11">
        <v>61</v>
      </c>
      <c r="O8" s="11">
        <v>55</v>
      </c>
      <c r="P8" s="11">
        <v>74</v>
      </c>
      <c r="Q8" s="11">
        <v>91</v>
      </c>
      <c r="R8" s="11"/>
      <c r="S8" s="11">
        <v>42</v>
      </c>
      <c r="T8" s="11">
        <v>38</v>
      </c>
      <c r="U8" s="11">
        <v>22</v>
      </c>
      <c r="V8" s="11">
        <v>21</v>
      </c>
      <c r="W8" s="11">
        <v>16</v>
      </c>
      <c r="X8" s="11">
        <v>27</v>
      </c>
      <c r="Y8" s="11">
        <v>26</v>
      </c>
      <c r="Z8" s="11">
        <v>14</v>
      </c>
      <c r="AA8" s="11">
        <v>32</v>
      </c>
      <c r="AB8" s="11">
        <v>20</v>
      </c>
      <c r="AC8" s="11">
        <v>21</v>
      </c>
      <c r="AD8" s="11">
        <v>3</v>
      </c>
      <c r="AE8" s="11"/>
      <c r="AF8" s="11">
        <v>129</v>
      </c>
      <c r="AG8" s="11">
        <v>107</v>
      </c>
      <c r="AH8" s="11">
        <v>33</v>
      </c>
      <c r="AI8" s="11"/>
      <c r="AJ8" s="11">
        <v>101</v>
      </c>
      <c r="AK8" s="11">
        <v>98</v>
      </c>
      <c r="AL8" s="11">
        <v>25</v>
      </c>
      <c r="AM8" s="11">
        <v>5</v>
      </c>
      <c r="AN8" s="11">
        <v>27</v>
      </c>
    </row>
    <row r="9" spans="2:40" x14ac:dyDescent="0.25">
      <c r="B9" s="18" t="s">
        <v>176</v>
      </c>
      <c r="C9" s="17">
        <v>0.12653664501835499</v>
      </c>
      <c r="D9" s="17">
        <v>0.153279262687081</v>
      </c>
      <c r="E9" s="17">
        <v>9.3867615563727899E-2</v>
      </c>
      <c r="F9" s="17"/>
      <c r="G9" s="17">
        <v>0.107318789302788</v>
      </c>
      <c r="H9" s="17">
        <v>0.186897565919766</v>
      </c>
      <c r="I9" s="17">
        <v>0.169622318963076</v>
      </c>
      <c r="J9" s="17">
        <v>8.3304265876063099E-2</v>
      </c>
      <c r="K9" s="17">
        <v>8.3648475143645207E-2</v>
      </c>
      <c r="L9" s="17">
        <v>7.0123550947427005E-2</v>
      </c>
      <c r="M9" s="17"/>
      <c r="N9" s="17">
        <v>0.122508446652485</v>
      </c>
      <c r="O9" s="17">
        <v>0.14066400219515501</v>
      </c>
      <c r="P9" s="17">
        <v>0.15914557568770399</v>
      </c>
      <c r="Q9" s="17">
        <v>9.37999844910858E-2</v>
      </c>
      <c r="R9" s="17"/>
      <c r="S9" s="17">
        <v>0.148442412904013</v>
      </c>
      <c r="T9" s="17">
        <v>0.186597429789463</v>
      </c>
      <c r="U9" s="17">
        <v>0.18018914407949799</v>
      </c>
      <c r="V9" s="17">
        <v>0.16379443177311701</v>
      </c>
      <c r="W9" s="17">
        <v>0</v>
      </c>
      <c r="X9" s="17">
        <v>3.3592173126137499E-2</v>
      </c>
      <c r="Y9" s="17">
        <v>0.23718023711435299</v>
      </c>
      <c r="Z9" s="17">
        <v>0</v>
      </c>
      <c r="AA9" s="17">
        <v>0.120831739853466</v>
      </c>
      <c r="AB9" s="17">
        <v>0.14273795528111299</v>
      </c>
      <c r="AC9" s="17">
        <v>5.3143447657868402E-2</v>
      </c>
      <c r="AD9" s="17">
        <v>0</v>
      </c>
      <c r="AE9" s="17"/>
      <c r="AF9" s="17">
        <v>0.111688252940016</v>
      </c>
      <c r="AG9" s="17">
        <v>0.101677946967295</v>
      </c>
      <c r="AH9" s="17">
        <v>0.243770952263337</v>
      </c>
      <c r="AI9" s="17"/>
      <c r="AJ9" s="17">
        <v>9.1479549400295998E-2</v>
      </c>
      <c r="AK9" s="17">
        <v>0.12848971031391301</v>
      </c>
      <c r="AL9" s="17">
        <v>0.17381410986085899</v>
      </c>
      <c r="AM9" s="17">
        <v>0.60014588140366099</v>
      </c>
      <c r="AN9" s="17">
        <v>0.114536211986137</v>
      </c>
    </row>
    <row r="10" spans="2:40" x14ac:dyDescent="0.25">
      <c r="B10" s="18" t="s">
        <v>177</v>
      </c>
      <c r="C10" s="17">
        <v>0.232006246561134</v>
      </c>
      <c r="D10" s="17">
        <v>0.27375008000038697</v>
      </c>
      <c r="E10" s="17">
        <v>0.18125183499290901</v>
      </c>
      <c r="F10" s="17"/>
      <c r="G10" s="17">
        <v>0.39492073755851997</v>
      </c>
      <c r="H10" s="17">
        <v>0.24215630286985901</v>
      </c>
      <c r="I10" s="17">
        <v>0.24019703666553799</v>
      </c>
      <c r="J10" s="17">
        <v>0.22273026621189401</v>
      </c>
      <c r="K10" s="17">
        <v>0.114702109178473</v>
      </c>
      <c r="L10" s="17">
        <v>9.4999219551334002E-2</v>
      </c>
      <c r="M10" s="17"/>
      <c r="N10" s="17">
        <v>0.28632125931289498</v>
      </c>
      <c r="O10" s="17">
        <v>0.256081235699195</v>
      </c>
      <c r="P10" s="17">
        <v>0.26561902381167102</v>
      </c>
      <c r="Q10" s="17">
        <v>0.15322927803450601</v>
      </c>
      <c r="R10" s="17"/>
      <c r="S10" s="17">
        <v>0.34074140474866699</v>
      </c>
      <c r="T10" s="17">
        <v>0.226467842170892</v>
      </c>
      <c r="U10" s="17">
        <v>0.32046474891951598</v>
      </c>
      <c r="V10" s="17">
        <v>0</v>
      </c>
      <c r="W10" s="17">
        <v>0.14653766252618899</v>
      </c>
      <c r="X10" s="17">
        <v>0.194078551790829</v>
      </c>
      <c r="Y10" s="17">
        <v>0.26728155702039302</v>
      </c>
      <c r="Z10" s="17">
        <v>0.35350509709671502</v>
      </c>
      <c r="AA10" s="17">
        <v>0.17674078403034099</v>
      </c>
      <c r="AB10" s="17">
        <v>0.15703516453633201</v>
      </c>
      <c r="AC10" s="17">
        <v>0.34010860792402198</v>
      </c>
      <c r="AD10" s="17">
        <v>0</v>
      </c>
      <c r="AE10" s="17"/>
      <c r="AF10" s="17">
        <v>0.21637344138357101</v>
      </c>
      <c r="AG10" s="17">
        <v>0.28381597615534299</v>
      </c>
      <c r="AH10" s="17">
        <v>0.11565152688628801</v>
      </c>
      <c r="AI10" s="17"/>
      <c r="AJ10" s="17">
        <v>0.20887013643693</v>
      </c>
      <c r="AK10" s="17">
        <v>0.31550256828319301</v>
      </c>
      <c r="AL10" s="17">
        <v>0.115282024523076</v>
      </c>
      <c r="AM10" s="17">
        <v>0</v>
      </c>
      <c r="AN10" s="17">
        <v>6.7958039194272901E-2</v>
      </c>
    </row>
    <row r="11" spans="2:40" x14ac:dyDescent="0.25">
      <c r="B11" s="18" t="s">
        <v>178</v>
      </c>
      <c r="C11" s="17">
        <v>0.28219356124786998</v>
      </c>
      <c r="D11" s="17">
        <v>0.25894313672890601</v>
      </c>
      <c r="E11" s="17">
        <v>0.31332849929866102</v>
      </c>
      <c r="F11" s="17"/>
      <c r="G11" s="17">
        <v>0.305672301939305</v>
      </c>
      <c r="H11" s="17">
        <v>0.32040413544457602</v>
      </c>
      <c r="I11" s="17">
        <v>0.29406039560077102</v>
      </c>
      <c r="J11" s="17">
        <v>0.15438423196794401</v>
      </c>
      <c r="K11" s="17">
        <v>0.36684044524538301</v>
      </c>
      <c r="L11" s="17">
        <v>0.224779620355927</v>
      </c>
      <c r="M11" s="17"/>
      <c r="N11" s="17">
        <v>0.29907774835124801</v>
      </c>
      <c r="O11" s="17">
        <v>0.256558533405426</v>
      </c>
      <c r="P11" s="17">
        <v>0.30675254653700301</v>
      </c>
      <c r="Q11" s="17">
        <v>0.26633435347901602</v>
      </c>
      <c r="R11" s="17"/>
      <c r="S11" s="17">
        <v>0.211416097130877</v>
      </c>
      <c r="T11" s="17">
        <v>0.21076369048718299</v>
      </c>
      <c r="U11" s="17">
        <v>0.17501976356075799</v>
      </c>
      <c r="V11" s="17">
        <v>0.37738407028341597</v>
      </c>
      <c r="W11" s="17">
        <v>0.53668417543673297</v>
      </c>
      <c r="X11" s="17">
        <v>0.39435743316028998</v>
      </c>
      <c r="Y11" s="17">
        <v>0.30786159159857701</v>
      </c>
      <c r="Z11" s="17">
        <v>0.20785625484026601</v>
      </c>
      <c r="AA11" s="17">
        <v>0.26049524022807802</v>
      </c>
      <c r="AB11" s="17">
        <v>0.37503213118449402</v>
      </c>
      <c r="AC11" s="17">
        <v>0.17786929119383699</v>
      </c>
      <c r="AD11" s="17">
        <v>0.41859984352268698</v>
      </c>
      <c r="AE11" s="17"/>
      <c r="AF11" s="17">
        <v>0.269088939703438</v>
      </c>
      <c r="AG11" s="17">
        <v>0.30066512622663699</v>
      </c>
      <c r="AH11" s="17">
        <v>0.241853440400774</v>
      </c>
      <c r="AI11" s="17"/>
      <c r="AJ11" s="17">
        <v>0.24933422527702501</v>
      </c>
      <c r="AK11" s="17">
        <v>0.24116415575929701</v>
      </c>
      <c r="AL11" s="17">
        <v>0.19367584939410001</v>
      </c>
      <c r="AM11" s="17">
        <v>0.19439980767120801</v>
      </c>
      <c r="AN11" s="17">
        <v>0.54102813105301395</v>
      </c>
    </row>
    <row r="12" spans="2:40" x14ac:dyDescent="0.25">
      <c r="B12" s="18" t="s">
        <v>179</v>
      </c>
      <c r="C12" s="17">
        <v>0.13657859152045099</v>
      </c>
      <c r="D12" s="17">
        <v>0.12573777183538701</v>
      </c>
      <c r="E12" s="17">
        <v>0.14416478281388401</v>
      </c>
      <c r="F12" s="17"/>
      <c r="G12" s="17">
        <v>8.7697981527311897E-2</v>
      </c>
      <c r="H12" s="17">
        <v>0.14345915766885201</v>
      </c>
      <c r="I12" s="17">
        <v>0.19339849206977999</v>
      </c>
      <c r="J12" s="17">
        <v>9.8671002577054495E-2</v>
      </c>
      <c r="K12" s="17">
        <v>0.14520061299859499</v>
      </c>
      <c r="L12" s="17">
        <v>0.15169623195568699</v>
      </c>
      <c r="M12" s="17"/>
      <c r="N12" s="17">
        <v>0.119440335666033</v>
      </c>
      <c r="O12" s="17">
        <v>0.154815906980727</v>
      </c>
      <c r="P12" s="17">
        <v>7.2715510477704401E-2</v>
      </c>
      <c r="Q12" s="17">
        <v>0.18944096314036499</v>
      </c>
      <c r="R12" s="17"/>
      <c r="S12" s="17">
        <v>0.16329206023516199</v>
      </c>
      <c r="T12" s="17">
        <v>0.126590838886422</v>
      </c>
      <c r="U12" s="17">
        <v>0.197998199770865</v>
      </c>
      <c r="V12" s="17">
        <v>0.20028034159244701</v>
      </c>
      <c r="W12" s="17">
        <v>0.19423837029686</v>
      </c>
      <c r="X12" s="17">
        <v>0.110044614911627</v>
      </c>
      <c r="Y12" s="17">
        <v>0.107445657994387</v>
      </c>
      <c r="Z12" s="17">
        <v>0.14976165122912599</v>
      </c>
      <c r="AA12" s="17">
        <v>0.114464533771862</v>
      </c>
      <c r="AB12" s="17">
        <v>9.0784054984238693E-2</v>
      </c>
      <c r="AC12" s="17">
        <v>8.5644867352614104E-2</v>
      </c>
      <c r="AD12" s="17">
        <v>0</v>
      </c>
      <c r="AE12" s="17"/>
      <c r="AF12" s="17">
        <v>0.12778404562774401</v>
      </c>
      <c r="AG12" s="17">
        <v>0.12892947789251899</v>
      </c>
      <c r="AH12" s="17">
        <v>0.21518328637665099</v>
      </c>
      <c r="AI12" s="17"/>
      <c r="AJ12" s="17">
        <v>0.14678556433887599</v>
      </c>
      <c r="AK12" s="17">
        <v>0.15823981707624499</v>
      </c>
      <c r="AL12" s="17">
        <v>0.123381004746467</v>
      </c>
      <c r="AM12" s="17">
        <v>0.205454310925131</v>
      </c>
      <c r="AN12" s="17">
        <v>0.110807549604376</v>
      </c>
    </row>
    <row r="13" spans="2:40" x14ac:dyDescent="0.25">
      <c r="B13" s="18" t="s">
        <v>180</v>
      </c>
      <c r="C13" s="17">
        <v>0.152953527404909</v>
      </c>
      <c r="D13" s="17">
        <v>0.11870481518640701</v>
      </c>
      <c r="E13" s="17">
        <v>0.19698632107893699</v>
      </c>
      <c r="F13" s="17"/>
      <c r="G13" s="17">
        <v>0.104390189672076</v>
      </c>
      <c r="H13" s="17">
        <v>6.6552647982823204E-2</v>
      </c>
      <c r="I13" s="17">
        <v>0.102721756700834</v>
      </c>
      <c r="J13" s="17">
        <v>0.279033889521831</v>
      </c>
      <c r="K13" s="17">
        <v>0.12978632071746601</v>
      </c>
      <c r="L13" s="17">
        <v>0.30758085928442103</v>
      </c>
      <c r="M13" s="17"/>
      <c r="N13" s="17">
        <v>9.8280741897000701E-2</v>
      </c>
      <c r="O13" s="17">
        <v>0.15668711507133401</v>
      </c>
      <c r="P13" s="17">
        <v>9.9667152518616894E-2</v>
      </c>
      <c r="Q13" s="17">
        <v>0.23115899330723599</v>
      </c>
      <c r="R13" s="17"/>
      <c r="S13" s="17">
        <v>0.11307930088278501</v>
      </c>
      <c r="T13" s="17">
        <v>0.122837628582772</v>
      </c>
      <c r="U13" s="17">
        <v>0.12632814366936301</v>
      </c>
      <c r="V13" s="17">
        <v>0.15672697341581701</v>
      </c>
      <c r="W13" s="17">
        <v>0.12253979174021799</v>
      </c>
      <c r="X13" s="17">
        <v>0.15706848647291699</v>
      </c>
      <c r="Y13" s="17">
        <v>4.4863695656238899E-2</v>
      </c>
      <c r="Z13" s="17">
        <v>0.28887699683389401</v>
      </c>
      <c r="AA13" s="17">
        <v>0.27059939228395602</v>
      </c>
      <c r="AB13" s="17">
        <v>0.193698420290599</v>
      </c>
      <c r="AC13" s="17">
        <v>0.17477585806941701</v>
      </c>
      <c r="AD13" s="17">
        <v>0</v>
      </c>
      <c r="AE13" s="17"/>
      <c r="AF13" s="17">
        <v>0.18417379471899101</v>
      </c>
      <c r="AG13" s="17">
        <v>0.134481293798281</v>
      </c>
      <c r="AH13" s="17">
        <v>0.110229840471565</v>
      </c>
      <c r="AI13" s="17"/>
      <c r="AJ13" s="17">
        <v>0.20539044078750399</v>
      </c>
      <c r="AK13" s="17">
        <v>0.102862336899428</v>
      </c>
      <c r="AL13" s="17">
        <v>0.35481474603907798</v>
      </c>
      <c r="AM13" s="17">
        <v>0</v>
      </c>
      <c r="AN13" s="17">
        <v>7.4750199358834896E-2</v>
      </c>
    </row>
    <row r="14" spans="2:40" x14ac:dyDescent="0.25">
      <c r="B14" s="18" t="s">
        <v>122</v>
      </c>
      <c r="C14" s="17">
        <v>6.9731428247280902E-2</v>
      </c>
      <c r="D14" s="17">
        <v>6.9584933561832402E-2</v>
      </c>
      <c r="E14" s="17">
        <v>7.0400946251881397E-2</v>
      </c>
      <c r="F14" s="17"/>
      <c r="G14" s="17">
        <v>0</v>
      </c>
      <c r="H14" s="17">
        <v>4.0530190114123503E-2</v>
      </c>
      <c r="I14" s="17">
        <v>0</v>
      </c>
      <c r="J14" s="17">
        <v>0.16187634384521299</v>
      </c>
      <c r="K14" s="17">
        <v>0.15982203671643799</v>
      </c>
      <c r="L14" s="17">
        <v>0.15082051790520401</v>
      </c>
      <c r="M14" s="17"/>
      <c r="N14" s="17">
        <v>7.4371468120337597E-2</v>
      </c>
      <c r="O14" s="17">
        <v>3.5193206648163597E-2</v>
      </c>
      <c r="P14" s="17">
        <v>9.6100190967300506E-2</v>
      </c>
      <c r="Q14" s="17">
        <v>6.6036427547790905E-2</v>
      </c>
      <c r="R14" s="17"/>
      <c r="S14" s="17">
        <v>2.3028724098496E-2</v>
      </c>
      <c r="T14" s="17">
        <v>0.126742570083268</v>
      </c>
      <c r="U14" s="17">
        <v>0</v>
      </c>
      <c r="V14" s="17">
        <v>0.101814182935203</v>
      </c>
      <c r="W14" s="17">
        <v>0</v>
      </c>
      <c r="X14" s="17">
        <v>0.1108587405382</v>
      </c>
      <c r="Y14" s="17">
        <v>3.5367260616051201E-2</v>
      </c>
      <c r="Z14" s="17">
        <v>0</v>
      </c>
      <c r="AA14" s="17">
        <v>5.6868309832296599E-2</v>
      </c>
      <c r="AB14" s="17">
        <v>4.0712273723223003E-2</v>
      </c>
      <c r="AC14" s="17">
        <v>0.168457927802242</v>
      </c>
      <c r="AD14" s="17">
        <v>0.58140015647731302</v>
      </c>
      <c r="AE14" s="17"/>
      <c r="AF14" s="17">
        <v>9.0891525626239894E-2</v>
      </c>
      <c r="AG14" s="17">
        <v>5.0430178959924299E-2</v>
      </c>
      <c r="AH14" s="17">
        <v>7.3310953601384496E-2</v>
      </c>
      <c r="AI14" s="17"/>
      <c r="AJ14" s="17">
        <v>9.8140083759369598E-2</v>
      </c>
      <c r="AK14" s="17">
        <v>5.37414116679239E-2</v>
      </c>
      <c r="AL14" s="17">
        <v>3.9032265436420001E-2</v>
      </c>
      <c r="AM14" s="17">
        <v>0</v>
      </c>
      <c r="AN14" s="17">
        <v>9.0919868803366097E-2</v>
      </c>
    </row>
    <row r="15" spans="2:40" x14ac:dyDescent="0.25">
      <c r="B15" s="18" t="s">
        <v>181</v>
      </c>
      <c r="C15" s="20">
        <v>0.35854289157948899</v>
      </c>
      <c r="D15" s="20">
        <v>0.42702934268746801</v>
      </c>
      <c r="E15" s="20">
        <v>0.275119450556637</v>
      </c>
      <c r="F15" s="20"/>
      <c r="G15" s="20">
        <v>0.50223952686130802</v>
      </c>
      <c r="H15" s="20">
        <v>0.42905386878962498</v>
      </c>
      <c r="I15" s="20">
        <v>0.40981935562861499</v>
      </c>
      <c r="J15" s="20">
        <v>0.306034532087957</v>
      </c>
      <c r="K15" s="20">
        <v>0.198350584322118</v>
      </c>
      <c r="L15" s="20">
        <v>0.16512277049876101</v>
      </c>
      <c r="M15" s="20"/>
      <c r="N15" s="20">
        <v>0.40882970596538099</v>
      </c>
      <c r="O15" s="20">
        <v>0.39674523789435001</v>
      </c>
      <c r="P15" s="20">
        <v>0.42476459949937501</v>
      </c>
      <c r="Q15" s="20">
        <v>0.24702926252559201</v>
      </c>
      <c r="R15" s="20"/>
      <c r="S15" s="20">
        <v>0.48918381765267999</v>
      </c>
      <c r="T15" s="20">
        <v>0.41306527196035497</v>
      </c>
      <c r="U15" s="20">
        <v>0.50065389299901397</v>
      </c>
      <c r="V15" s="20">
        <v>0.16379443177311701</v>
      </c>
      <c r="W15" s="20">
        <v>0.14653766252618899</v>
      </c>
      <c r="X15" s="20">
        <v>0.22767072491696599</v>
      </c>
      <c r="Y15" s="20">
        <v>0.50446179413474601</v>
      </c>
      <c r="Z15" s="20">
        <v>0.35350509709671502</v>
      </c>
      <c r="AA15" s="20">
        <v>0.297572523883808</v>
      </c>
      <c r="AB15" s="20">
        <v>0.29977311981744498</v>
      </c>
      <c r="AC15" s="20">
        <v>0.39325205558189003</v>
      </c>
      <c r="AD15" s="20">
        <v>0</v>
      </c>
      <c r="AE15" s="20"/>
      <c r="AF15" s="20">
        <v>0.32806169432358701</v>
      </c>
      <c r="AG15" s="20">
        <v>0.38549392312263803</v>
      </c>
      <c r="AH15" s="20">
        <v>0.359422479149625</v>
      </c>
      <c r="AI15" s="20"/>
      <c r="AJ15" s="20">
        <v>0.30034968583722599</v>
      </c>
      <c r="AK15" s="20">
        <v>0.44399227859710599</v>
      </c>
      <c r="AL15" s="20">
        <v>0.289096134383935</v>
      </c>
      <c r="AM15" s="20">
        <v>0.60014588140366099</v>
      </c>
      <c r="AN15" s="20">
        <v>0.18249425118040899</v>
      </c>
    </row>
    <row r="16" spans="2:40" x14ac:dyDescent="0.25">
      <c r="B16" s="18" t="s">
        <v>182</v>
      </c>
      <c r="C16" s="20">
        <v>0.28953211892536002</v>
      </c>
      <c r="D16" s="20">
        <v>0.244442587021794</v>
      </c>
      <c r="E16" s="20">
        <v>0.34115110389282</v>
      </c>
      <c r="F16" s="20"/>
      <c r="G16" s="20">
        <v>0.19208817119938701</v>
      </c>
      <c r="H16" s="20">
        <v>0.21001180565167499</v>
      </c>
      <c r="I16" s="20">
        <v>0.29612024877061399</v>
      </c>
      <c r="J16" s="20">
        <v>0.37770489209888602</v>
      </c>
      <c r="K16" s="20">
        <v>0.27498693371606098</v>
      </c>
      <c r="L16" s="20">
        <v>0.45927709124010802</v>
      </c>
      <c r="M16" s="20"/>
      <c r="N16" s="20">
        <v>0.21772107756303399</v>
      </c>
      <c r="O16" s="20">
        <v>0.31150302205205999</v>
      </c>
      <c r="P16" s="20">
        <v>0.17238266299632099</v>
      </c>
      <c r="Q16" s="20">
        <v>0.42059995644760101</v>
      </c>
      <c r="R16" s="20"/>
      <c r="S16" s="20">
        <v>0.27637136111794702</v>
      </c>
      <c r="T16" s="20">
        <v>0.249428467469194</v>
      </c>
      <c r="U16" s="20">
        <v>0.32432634344022798</v>
      </c>
      <c r="V16" s="20">
        <v>0.35700731500826399</v>
      </c>
      <c r="W16" s="20">
        <v>0.31677816203707698</v>
      </c>
      <c r="X16" s="20">
        <v>0.26711310138454403</v>
      </c>
      <c r="Y16" s="20">
        <v>0.15230935365062601</v>
      </c>
      <c r="Z16" s="20">
        <v>0.43863864806302</v>
      </c>
      <c r="AA16" s="20">
        <v>0.38506392605581802</v>
      </c>
      <c r="AB16" s="20">
        <v>0.284482475274838</v>
      </c>
      <c r="AC16" s="20">
        <v>0.26042072542203099</v>
      </c>
      <c r="AD16" s="20">
        <v>0</v>
      </c>
      <c r="AE16" s="20"/>
      <c r="AF16" s="20">
        <v>0.31195784034673502</v>
      </c>
      <c r="AG16" s="20">
        <v>0.26341077169080002</v>
      </c>
      <c r="AH16" s="20">
        <v>0.32541312684821599</v>
      </c>
      <c r="AI16" s="20"/>
      <c r="AJ16" s="20">
        <v>0.35217600512637998</v>
      </c>
      <c r="AK16" s="20">
        <v>0.26110215397567299</v>
      </c>
      <c r="AL16" s="20">
        <v>0.47819575078554499</v>
      </c>
      <c r="AM16" s="20">
        <v>0.205454310925131</v>
      </c>
      <c r="AN16" s="20">
        <v>0.18555774896321101</v>
      </c>
    </row>
    <row r="17" spans="2:40" x14ac:dyDescent="0.25">
      <c r="B17" s="18" t="s">
        <v>106</v>
      </c>
      <c r="C17" s="21">
        <v>6.9010772654128597E-2</v>
      </c>
      <c r="D17" s="21">
        <v>0.18258675566567401</v>
      </c>
      <c r="E17" s="21">
        <v>-6.6031653336183299E-2</v>
      </c>
      <c r="F17" s="21"/>
      <c r="G17" s="21">
        <v>0.31015135566191998</v>
      </c>
      <c r="H17" s="21">
        <v>0.21904206313794999</v>
      </c>
      <c r="I17" s="21">
        <v>0.113699106858</v>
      </c>
      <c r="J17" s="21">
        <v>-7.1670360010928399E-2</v>
      </c>
      <c r="K17" s="21">
        <v>-7.6636349393942496E-2</v>
      </c>
      <c r="L17" s="21">
        <v>-0.29415432074134701</v>
      </c>
      <c r="M17" s="21"/>
      <c r="N17" s="21">
        <v>0.19110862840234699</v>
      </c>
      <c r="O17" s="21">
        <v>8.5242215842289901E-2</v>
      </c>
      <c r="P17" s="21">
        <v>0.25238193650305402</v>
      </c>
      <c r="Q17" s="21">
        <v>-0.173570693922009</v>
      </c>
      <c r="R17" s="21"/>
      <c r="S17" s="21">
        <v>0.21281245653473399</v>
      </c>
      <c r="T17" s="21">
        <v>0.163636804491161</v>
      </c>
      <c r="U17" s="21">
        <v>0.17632754955878599</v>
      </c>
      <c r="V17" s="21">
        <v>-0.19321288323514699</v>
      </c>
      <c r="W17" s="21">
        <v>-0.17024049951088799</v>
      </c>
      <c r="X17" s="21">
        <v>-3.9442376467577499E-2</v>
      </c>
      <c r="Y17" s="21">
        <v>0.35215244048411998</v>
      </c>
      <c r="Z17" s="21">
        <v>-8.5133550966304705E-2</v>
      </c>
      <c r="AA17" s="21">
        <v>-8.7491402172010194E-2</v>
      </c>
      <c r="AB17" s="21">
        <v>1.52906445426072E-2</v>
      </c>
      <c r="AC17" s="21">
        <v>0.13283133015985901</v>
      </c>
      <c r="AD17" s="21">
        <v>0</v>
      </c>
      <c r="AE17" s="21"/>
      <c r="AF17" s="21">
        <v>1.6103853976851702E-2</v>
      </c>
      <c r="AG17" s="21">
        <v>0.122083151431838</v>
      </c>
      <c r="AH17" s="21">
        <v>3.4009352301409203E-2</v>
      </c>
      <c r="AI17" s="21"/>
      <c r="AJ17" s="21">
        <v>-5.1826319289154203E-2</v>
      </c>
      <c r="AK17" s="21">
        <v>0.182890124621433</v>
      </c>
      <c r="AL17" s="21">
        <v>-0.18909961640160999</v>
      </c>
      <c r="AM17" s="21">
        <v>0.39469157047852899</v>
      </c>
      <c r="AN17" s="21">
        <v>-3.06349778280146E-3</v>
      </c>
    </row>
    <row r="18" spans="2:40" x14ac:dyDescent="0.25">
      <c r="B18" s="16" t="s">
        <v>164</v>
      </c>
    </row>
    <row r="19" spans="2:40" x14ac:dyDescent="0.25">
      <c r="B19" t="s">
        <v>67</v>
      </c>
    </row>
    <row r="20" spans="2:40" x14ac:dyDescent="0.25">
      <c r="B20" t="s">
        <v>68</v>
      </c>
    </row>
    <row r="22" spans="2:40" x14ac:dyDescent="0.25">
      <c r="B22"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2:AN19"/>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194</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262</v>
      </c>
      <c r="D7" s="10">
        <v>144</v>
      </c>
      <c r="E7" s="10">
        <v>117</v>
      </c>
      <c r="F7" s="10"/>
      <c r="G7" s="10">
        <v>54</v>
      </c>
      <c r="H7" s="10">
        <v>70</v>
      </c>
      <c r="I7" s="10">
        <v>36</v>
      </c>
      <c r="J7" s="10">
        <v>25</v>
      </c>
      <c r="K7" s="10">
        <v>23</v>
      </c>
      <c r="L7" s="10">
        <v>54</v>
      </c>
      <c r="M7" s="10"/>
      <c r="N7" s="10">
        <v>57</v>
      </c>
      <c r="O7" s="10">
        <v>57</v>
      </c>
      <c r="P7" s="10">
        <v>65</v>
      </c>
      <c r="Q7" s="10">
        <v>83</v>
      </c>
      <c r="R7" s="10"/>
      <c r="S7" s="10">
        <v>39</v>
      </c>
      <c r="T7" s="10">
        <v>35</v>
      </c>
      <c r="U7" s="10">
        <v>19</v>
      </c>
      <c r="V7" s="10">
        <v>17</v>
      </c>
      <c r="W7" s="10">
        <v>14</v>
      </c>
      <c r="X7" s="10">
        <v>24</v>
      </c>
      <c r="Y7" s="10">
        <v>25</v>
      </c>
      <c r="Z7" s="10">
        <v>14</v>
      </c>
      <c r="AA7" s="10">
        <v>31</v>
      </c>
      <c r="AB7" s="10">
        <v>21</v>
      </c>
      <c r="AC7" s="10">
        <v>21</v>
      </c>
      <c r="AD7" s="10">
        <v>2</v>
      </c>
      <c r="AE7" s="10"/>
      <c r="AF7" s="10">
        <v>117</v>
      </c>
      <c r="AG7" s="10">
        <v>103</v>
      </c>
      <c r="AH7" s="10">
        <v>31</v>
      </c>
      <c r="AI7" s="10"/>
      <c r="AJ7" s="10">
        <v>89</v>
      </c>
      <c r="AK7" s="10">
        <v>96</v>
      </c>
      <c r="AL7" s="10">
        <v>25</v>
      </c>
      <c r="AM7" s="10">
        <v>5</v>
      </c>
      <c r="AN7" s="10">
        <v>25</v>
      </c>
    </row>
    <row r="8" spans="2:40" ht="30" customHeight="1" x14ac:dyDescent="0.25">
      <c r="B8" s="11" t="s">
        <v>20</v>
      </c>
      <c r="C8" s="11">
        <v>263</v>
      </c>
      <c r="D8" s="11">
        <v>147</v>
      </c>
      <c r="E8" s="11">
        <v>115</v>
      </c>
      <c r="F8" s="11"/>
      <c r="G8" s="11">
        <v>56</v>
      </c>
      <c r="H8" s="11">
        <v>72</v>
      </c>
      <c r="I8" s="11">
        <v>39</v>
      </c>
      <c r="J8" s="11">
        <v>27</v>
      </c>
      <c r="K8" s="11">
        <v>21</v>
      </c>
      <c r="L8" s="11">
        <v>49</v>
      </c>
      <c r="M8" s="11"/>
      <c r="N8" s="11">
        <v>53</v>
      </c>
      <c r="O8" s="11">
        <v>54</v>
      </c>
      <c r="P8" s="11">
        <v>70</v>
      </c>
      <c r="Q8" s="11">
        <v>85</v>
      </c>
      <c r="R8" s="11"/>
      <c r="S8" s="11">
        <v>39</v>
      </c>
      <c r="T8" s="11">
        <v>35</v>
      </c>
      <c r="U8" s="11">
        <v>18</v>
      </c>
      <c r="V8" s="11">
        <v>19</v>
      </c>
      <c r="W8" s="11">
        <v>15</v>
      </c>
      <c r="X8" s="11">
        <v>25</v>
      </c>
      <c r="Y8" s="11">
        <v>25</v>
      </c>
      <c r="Z8" s="11">
        <v>14</v>
      </c>
      <c r="AA8" s="11">
        <v>30</v>
      </c>
      <c r="AB8" s="11">
        <v>20</v>
      </c>
      <c r="AC8" s="11">
        <v>20</v>
      </c>
      <c r="AD8" s="11">
        <v>3</v>
      </c>
      <c r="AE8" s="11"/>
      <c r="AF8" s="11">
        <v>118</v>
      </c>
      <c r="AG8" s="11">
        <v>102</v>
      </c>
      <c r="AH8" s="11">
        <v>31</v>
      </c>
      <c r="AI8" s="11"/>
      <c r="AJ8" s="11">
        <v>89</v>
      </c>
      <c r="AK8" s="11">
        <v>95</v>
      </c>
      <c r="AL8" s="11">
        <v>25</v>
      </c>
      <c r="AM8" s="11">
        <v>5</v>
      </c>
      <c r="AN8" s="11">
        <v>26</v>
      </c>
    </row>
    <row r="9" spans="2:40" ht="30" x14ac:dyDescent="0.25">
      <c r="B9" s="18" t="s">
        <v>189</v>
      </c>
      <c r="C9" s="17">
        <v>4.6367454459588897E-2</v>
      </c>
      <c r="D9" s="17">
        <v>5.4514193806626601E-2</v>
      </c>
      <c r="E9" s="17">
        <v>3.6320325541024899E-2</v>
      </c>
      <c r="F9" s="17"/>
      <c r="G9" s="17">
        <v>1.82972459142531E-2</v>
      </c>
      <c r="H9" s="17">
        <v>7.3917715687296701E-2</v>
      </c>
      <c r="I9" s="17">
        <v>7.2097129229140605E-2</v>
      </c>
      <c r="J9" s="17">
        <v>7.6107289112806301E-2</v>
      </c>
      <c r="K9" s="17">
        <v>0</v>
      </c>
      <c r="L9" s="17">
        <v>2.16018987407985E-2</v>
      </c>
      <c r="M9" s="17"/>
      <c r="N9" s="17">
        <v>6.9356745956064197E-2</v>
      </c>
      <c r="O9" s="17">
        <v>3.7540429512598998E-2</v>
      </c>
      <c r="P9" s="17">
        <v>1.6059247367012499E-2</v>
      </c>
      <c r="Q9" s="17">
        <v>6.2539765871142294E-2</v>
      </c>
      <c r="R9" s="17"/>
      <c r="S9" s="17">
        <v>7.3246340094250004E-2</v>
      </c>
      <c r="T9" s="17">
        <v>3.0655078509447601E-2</v>
      </c>
      <c r="U9" s="17">
        <v>0.108063918183573</v>
      </c>
      <c r="V9" s="17">
        <v>5.3555345319791697E-2</v>
      </c>
      <c r="W9" s="17">
        <v>0</v>
      </c>
      <c r="X9" s="17">
        <v>4.5029531329209102E-2</v>
      </c>
      <c r="Y9" s="17">
        <v>0</v>
      </c>
      <c r="Z9" s="17">
        <v>0</v>
      </c>
      <c r="AA9" s="17">
        <v>6.3454216078369E-2</v>
      </c>
      <c r="AB9" s="17">
        <v>0</v>
      </c>
      <c r="AC9" s="17">
        <v>0.108159550363759</v>
      </c>
      <c r="AD9" s="17">
        <v>0</v>
      </c>
      <c r="AE9" s="17"/>
      <c r="AF9" s="17">
        <v>3.5415822270642897E-2</v>
      </c>
      <c r="AG9" s="17">
        <v>5.0356580270835199E-2</v>
      </c>
      <c r="AH9" s="17">
        <v>5.8646811102119098E-2</v>
      </c>
      <c r="AI9" s="17"/>
      <c r="AJ9" s="17">
        <v>5.8573393922449202E-2</v>
      </c>
      <c r="AK9" s="17">
        <v>2.14127194493746E-2</v>
      </c>
      <c r="AL9" s="17">
        <v>3.55079148438186E-2</v>
      </c>
      <c r="AM9" s="17">
        <v>0</v>
      </c>
      <c r="AN9" s="17">
        <v>3.5780089447962897E-2</v>
      </c>
    </row>
    <row r="10" spans="2:40" ht="30" x14ac:dyDescent="0.25">
      <c r="B10" s="18" t="s">
        <v>190</v>
      </c>
      <c r="C10" s="17">
        <v>0.20174428751917001</v>
      </c>
      <c r="D10" s="17">
        <v>0.26622991023868903</v>
      </c>
      <c r="E10" s="17">
        <v>0.120973789808748</v>
      </c>
      <c r="F10" s="17"/>
      <c r="G10" s="17">
        <v>0.31171084675935201</v>
      </c>
      <c r="H10" s="17">
        <v>0.27964904879427699</v>
      </c>
      <c r="I10" s="17">
        <v>0.22370824001290199</v>
      </c>
      <c r="J10" s="17">
        <v>9.1371513497342502E-2</v>
      </c>
      <c r="K10" s="17">
        <v>4.0635558221233999E-2</v>
      </c>
      <c r="L10" s="17">
        <v>7.6248196191734396E-2</v>
      </c>
      <c r="M10" s="17"/>
      <c r="N10" s="17">
        <v>0.26048753253464901</v>
      </c>
      <c r="O10" s="17">
        <v>0.109771313525845</v>
      </c>
      <c r="P10" s="17">
        <v>0.31977523835829202</v>
      </c>
      <c r="Q10" s="17">
        <v>0.12667679856391501</v>
      </c>
      <c r="R10" s="17"/>
      <c r="S10" s="17">
        <v>0.34945417110123</v>
      </c>
      <c r="T10" s="17">
        <v>0.236477949252654</v>
      </c>
      <c r="U10" s="17">
        <v>5.9185747726990402E-2</v>
      </c>
      <c r="V10" s="17">
        <v>5.1577099080345898E-2</v>
      </c>
      <c r="W10" s="17">
        <v>0.30652289767431401</v>
      </c>
      <c r="X10" s="17">
        <v>0.25783338223359897</v>
      </c>
      <c r="Y10" s="17">
        <v>0.134310191670719</v>
      </c>
      <c r="Z10" s="17">
        <v>0.207105510112671</v>
      </c>
      <c r="AA10" s="17">
        <v>0.172874810314114</v>
      </c>
      <c r="AB10" s="17">
        <v>0.11390907427959999</v>
      </c>
      <c r="AC10" s="17">
        <v>0.15419788590636499</v>
      </c>
      <c r="AD10" s="17">
        <v>0.41859984352268698</v>
      </c>
      <c r="AE10" s="17"/>
      <c r="AF10" s="17">
        <v>0.175806748127907</v>
      </c>
      <c r="AG10" s="17">
        <v>0.27397489637514699</v>
      </c>
      <c r="AH10" s="17">
        <v>0.13492290142129101</v>
      </c>
      <c r="AI10" s="17"/>
      <c r="AJ10" s="17">
        <v>0.22051966839228701</v>
      </c>
      <c r="AK10" s="17">
        <v>0.22968037685401099</v>
      </c>
      <c r="AL10" s="17">
        <v>0.16263501063199401</v>
      </c>
      <c r="AM10" s="17">
        <v>0.59915542778283104</v>
      </c>
      <c r="AN10" s="17">
        <v>8.3610857803355004E-2</v>
      </c>
    </row>
    <row r="11" spans="2:40" ht="30" x14ac:dyDescent="0.25">
      <c r="B11" s="18" t="s">
        <v>191</v>
      </c>
      <c r="C11" s="17">
        <v>0.32333551771819202</v>
      </c>
      <c r="D11" s="17">
        <v>0.33527383058426002</v>
      </c>
      <c r="E11" s="17">
        <v>0.30301545844288602</v>
      </c>
      <c r="F11" s="17"/>
      <c r="G11" s="17">
        <v>0.34814354873601</v>
      </c>
      <c r="H11" s="17">
        <v>0.27473506263643499</v>
      </c>
      <c r="I11" s="17">
        <v>0.30919242147484799</v>
      </c>
      <c r="J11" s="17">
        <v>0.22485312838708801</v>
      </c>
      <c r="K11" s="17">
        <v>0.348633451748665</v>
      </c>
      <c r="L11" s="17">
        <v>0.419379925708875</v>
      </c>
      <c r="M11" s="17"/>
      <c r="N11" s="17">
        <v>0.208514308524928</v>
      </c>
      <c r="O11" s="17">
        <v>0.42245293182513799</v>
      </c>
      <c r="P11" s="17">
        <v>0.25445721643626101</v>
      </c>
      <c r="Q11" s="17">
        <v>0.38838677714254599</v>
      </c>
      <c r="R11" s="17"/>
      <c r="S11" s="17">
        <v>0.33794933580877901</v>
      </c>
      <c r="T11" s="17">
        <v>0.26806723638695501</v>
      </c>
      <c r="U11" s="17">
        <v>0.37275915504382001</v>
      </c>
      <c r="V11" s="17">
        <v>0.41242338666985101</v>
      </c>
      <c r="W11" s="17">
        <v>0.32812443814008901</v>
      </c>
      <c r="X11" s="17">
        <v>0.28025851080859798</v>
      </c>
      <c r="Y11" s="17">
        <v>0.277055206776951</v>
      </c>
      <c r="Z11" s="17">
        <v>6.5129084864290906E-2</v>
      </c>
      <c r="AA11" s="17">
        <v>0.32192969161726098</v>
      </c>
      <c r="AB11" s="17">
        <v>0.56691545307343505</v>
      </c>
      <c r="AC11" s="17">
        <v>0.27262220379295998</v>
      </c>
      <c r="AD11" s="17">
        <v>0.58140015647731302</v>
      </c>
      <c r="AE11" s="17"/>
      <c r="AF11" s="17">
        <v>0.33248433305087</v>
      </c>
      <c r="AG11" s="17">
        <v>0.31344752986615099</v>
      </c>
      <c r="AH11" s="17">
        <v>0.237483840616833</v>
      </c>
      <c r="AI11" s="17"/>
      <c r="AJ11" s="17">
        <v>0.34322340229992598</v>
      </c>
      <c r="AK11" s="17">
        <v>0.28456457376234101</v>
      </c>
      <c r="AL11" s="17">
        <v>0.49853020755618099</v>
      </c>
      <c r="AM11" s="17">
        <v>0.207628634631148</v>
      </c>
      <c r="AN11" s="17">
        <v>0.32980146602785798</v>
      </c>
    </row>
    <row r="12" spans="2:40" ht="30" x14ac:dyDescent="0.25">
      <c r="B12" s="18" t="s">
        <v>192</v>
      </c>
      <c r="C12" s="17">
        <v>0.19139312218726001</v>
      </c>
      <c r="D12" s="17">
        <v>0.179380269504335</v>
      </c>
      <c r="E12" s="17">
        <v>0.20816074155332201</v>
      </c>
      <c r="F12" s="17"/>
      <c r="G12" s="17">
        <v>0.220707261745793</v>
      </c>
      <c r="H12" s="17">
        <v>0.247245661977784</v>
      </c>
      <c r="I12" s="17">
        <v>0.225065072614517</v>
      </c>
      <c r="J12" s="17">
        <v>0.176101785239904</v>
      </c>
      <c r="K12" s="17">
        <v>0.16007206026248599</v>
      </c>
      <c r="L12" s="17">
        <v>7.2760850200197902E-2</v>
      </c>
      <c r="M12" s="17"/>
      <c r="N12" s="17">
        <v>0.29381791523710399</v>
      </c>
      <c r="O12" s="17">
        <v>0.20825451922088101</v>
      </c>
      <c r="P12" s="17">
        <v>0.11057957450950499</v>
      </c>
      <c r="Q12" s="17">
        <v>0.18340007910499401</v>
      </c>
      <c r="R12" s="17"/>
      <c r="S12" s="17">
        <v>9.5663116556987296E-2</v>
      </c>
      <c r="T12" s="17">
        <v>0.24377633535731</v>
      </c>
      <c r="U12" s="17">
        <v>0.101633169498397</v>
      </c>
      <c r="V12" s="17">
        <v>0.186197490186816</v>
      </c>
      <c r="W12" s="17">
        <v>0.22739210681324501</v>
      </c>
      <c r="X12" s="17">
        <v>0.17002816704266799</v>
      </c>
      <c r="Y12" s="17">
        <v>0.22526133864011399</v>
      </c>
      <c r="Z12" s="17">
        <v>0.447656954569571</v>
      </c>
      <c r="AA12" s="17">
        <v>0.19700544105228501</v>
      </c>
      <c r="AB12" s="17">
        <v>0.141351737937952</v>
      </c>
      <c r="AC12" s="17">
        <v>0.225921273341777</v>
      </c>
      <c r="AD12" s="17">
        <v>0</v>
      </c>
      <c r="AE12" s="17"/>
      <c r="AF12" s="17">
        <v>0.17442533928698101</v>
      </c>
      <c r="AG12" s="17">
        <v>0.16156525763937499</v>
      </c>
      <c r="AH12" s="17">
        <v>0.29665384065855199</v>
      </c>
      <c r="AI12" s="17"/>
      <c r="AJ12" s="17">
        <v>0.15159499864579001</v>
      </c>
      <c r="AK12" s="17">
        <v>0.20117217290543499</v>
      </c>
      <c r="AL12" s="17">
        <v>8.2823644362058593E-2</v>
      </c>
      <c r="AM12" s="17">
        <v>0</v>
      </c>
      <c r="AN12" s="17">
        <v>0.32788465852264898</v>
      </c>
    </row>
    <row r="13" spans="2:40" ht="30" x14ac:dyDescent="0.25">
      <c r="B13" s="18" t="s">
        <v>193</v>
      </c>
      <c r="C13" s="17">
        <v>0.15365934091653399</v>
      </c>
      <c r="D13" s="17">
        <v>0.10834395171158399</v>
      </c>
      <c r="E13" s="17">
        <v>0.21263905338113401</v>
      </c>
      <c r="F13" s="17"/>
      <c r="G13" s="17">
        <v>0.10114109684459099</v>
      </c>
      <c r="H13" s="17">
        <v>0.111120777495129</v>
      </c>
      <c r="I13" s="17">
        <v>0.11099734922854999</v>
      </c>
      <c r="J13" s="17">
        <v>0.32305521430747702</v>
      </c>
      <c r="K13" s="17">
        <v>0.189632351782722</v>
      </c>
      <c r="L13" s="17">
        <v>0.20087711654468099</v>
      </c>
      <c r="M13" s="17"/>
      <c r="N13" s="17">
        <v>0.13086669983251101</v>
      </c>
      <c r="O13" s="17">
        <v>0.153753215919161</v>
      </c>
      <c r="P13" s="17">
        <v>0.18580336236998601</v>
      </c>
      <c r="Q13" s="17">
        <v>0.14138794073951699</v>
      </c>
      <c r="R13" s="17"/>
      <c r="S13" s="17">
        <v>9.8022676163837905E-2</v>
      </c>
      <c r="T13" s="17">
        <v>7.7392703508019203E-2</v>
      </c>
      <c r="U13" s="17">
        <v>0.25254019244311199</v>
      </c>
      <c r="V13" s="17">
        <v>0.18280574818266801</v>
      </c>
      <c r="W13" s="17">
        <v>0.13796055737235199</v>
      </c>
      <c r="X13" s="17">
        <v>0.16247006972508199</v>
      </c>
      <c r="Y13" s="17">
        <v>0.28947145071624097</v>
      </c>
      <c r="Z13" s="17">
        <v>0.21406282242476299</v>
      </c>
      <c r="AA13" s="17">
        <v>0.15493668902711699</v>
      </c>
      <c r="AB13" s="17">
        <v>4.4780196970634401E-2</v>
      </c>
      <c r="AC13" s="17">
        <v>0.19759327571830801</v>
      </c>
      <c r="AD13" s="17">
        <v>0</v>
      </c>
      <c r="AE13" s="17"/>
      <c r="AF13" s="17">
        <v>0.159037467306166</v>
      </c>
      <c r="AG13" s="17">
        <v>0.154980202983973</v>
      </c>
      <c r="AH13" s="17">
        <v>0.18369197523754099</v>
      </c>
      <c r="AI13" s="17"/>
      <c r="AJ13" s="17">
        <v>9.6294104401150701E-2</v>
      </c>
      <c r="AK13" s="17">
        <v>0.21268377598800201</v>
      </c>
      <c r="AL13" s="17">
        <v>0.22050322260594701</v>
      </c>
      <c r="AM13" s="17">
        <v>0.19321593758602201</v>
      </c>
      <c r="AN13" s="17">
        <v>0.156245921252227</v>
      </c>
    </row>
    <row r="14" spans="2:40" x14ac:dyDescent="0.25">
      <c r="B14" s="18" t="s">
        <v>122</v>
      </c>
      <c r="C14" s="19">
        <v>8.3500277199255096E-2</v>
      </c>
      <c r="D14" s="19">
        <v>5.6257844154505798E-2</v>
      </c>
      <c r="E14" s="19">
        <v>0.118890631272885</v>
      </c>
      <c r="F14" s="19"/>
      <c r="G14" s="19">
        <v>0</v>
      </c>
      <c r="H14" s="19">
        <v>1.3331733409078299E-2</v>
      </c>
      <c r="I14" s="19">
        <v>5.89397874400426E-2</v>
      </c>
      <c r="J14" s="19">
        <v>0.108511069455382</v>
      </c>
      <c r="K14" s="19">
        <v>0.26102657798489198</v>
      </c>
      <c r="L14" s="19">
        <v>0.209132012613714</v>
      </c>
      <c r="M14" s="19"/>
      <c r="N14" s="19">
        <v>3.6956797914744099E-2</v>
      </c>
      <c r="O14" s="19">
        <v>6.8227589996376195E-2</v>
      </c>
      <c r="P14" s="19">
        <v>0.11332536095894299</v>
      </c>
      <c r="Q14" s="19">
        <v>9.7608638577886694E-2</v>
      </c>
      <c r="R14" s="19"/>
      <c r="S14" s="19">
        <v>4.56643602749158E-2</v>
      </c>
      <c r="T14" s="19">
        <v>0.14363069698561401</v>
      </c>
      <c r="U14" s="19">
        <v>0.105817817104107</v>
      </c>
      <c r="V14" s="19">
        <v>0.11344093056052799</v>
      </c>
      <c r="W14" s="19">
        <v>0</v>
      </c>
      <c r="X14" s="19">
        <v>8.4380338860844104E-2</v>
      </c>
      <c r="Y14" s="19">
        <v>7.3901812195974803E-2</v>
      </c>
      <c r="Z14" s="19">
        <v>6.6045628028703299E-2</v>
      </c>
      <c r="AA14" s="19">
        <v>8.9799151910852998E-2</v>
      </c>
      <c r="AB14" s="19">
        <v>0.13304353773837899</v>
      </c>
      <c r="AC14" s="19">
        <v>4.1505810876829599E-2</v>
      </c>
      <c r="AD14" s="19">
        <v>0</v>
      </c>
      <c r="AE14" s="19"/>
      <c r="AF14" s="19">
        <v>0.122830289957432</v>
      </c>
      <c r="AG14" s="19">
        <v>4.5675532864517997E-2</v>
      </c>
      <c r="AH14" s="19">
        <v>8.8600630963663093E-2</v>
      </c>
      <c r="AI14" s="19"/>
      <c r="AJ14" s="19">
        <v>0.12979443233839699</v>
      </c>
      <c r="AK14" s="19">
        <v>5.0486381040835998E-2</v>
      </c>
      <c r="AL14" s="19">
        <v>0</v>
      </c>
      <c r="AM14" s="19">
        <v>0</v>
      </c>
      <c r="AN14" s="19">
        <v>6.6677006945948095E-2</v>
      </c>
    </row>
    <row r="15" spans="2:40" x14ac:dyDescent="0.25">
      <c r="B15" s="16" t="s">
        <v>164</v>
      </c>
    </row>
    <row r="16" spans="2:40" x14ac:dyDescent="0.25">
      <c r="B16" t="s">
        <v>67</v>
      </c>
    </row>
    <row r="17" spans="2:2" x14ac:dyDescent="0.25">
      <c r="B17" t="s">
        <v>68</v>
      </c>
    </row>
    <row r="19" spans="2:2" x14ac:dyDescent="0.25">
      <c r="B19"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2:AN16"/>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197</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2012</v>
      </c>
      <c r="D7" s="10">
        <v>975</v>
      </c>
      <c r="E7" s="10">
        <v>1032</v>
      </c>
      <c r="F7" s="10"/>
      <c r="G7" s="10">
        <v>273</v>
      </c>
      <c r="H7" s="10">
        <v>338</v>
      </c>
      <c r="I7" s="10">
        <v>319</v>
      </c>
      <c r="J7" s="10">
        <v>315</v>
      </c>
      <c r="K7" s="10">
        <v>303</v>
      </c>
      <c r="L7" s="10">
        <v>464</v>
      </c>
      <c r="M7" s="10"/>
      <c r="N7" s="10">
        <v>579</v>
      </c>
      <c r="O7" s="10">
        <v>546</v>
      </c>
      <c r="P7" s="10">
        <v>406</v>
      </c>
      <c r="Q7" s="10">
        <v>474</v>
      </c>
      <c r="R7" s="10"/>
      <c r="S7" s="10">
        <v>276</v>
      </c>
      <c r="T7" s="10">
        <v>270</v>
      </c>
      <c r="U7" s="10">
        <v>166</v>
      </c>
      <c r="V7" s="10">
        <v>168</v>
      </c>
      <c r="W7" s="10">
        <v>133</v>
      </c>
      <c r="X7" s="10">
        <v>182</v>
      </c>
      <c r="Y7" s="10">
        <v>164</v>
      </c>
      <c r="Z7" s="10">
        <v>84</v>
      </c>
      <c r="AA7" s="10">
        <v>232</v>
      </c>
      <c r="AB7" s="10">
        <v>188</v>
      </c>
      <c r="AC7" s="10">
        <v>103</v>
      </c>
      <c r="AD7" s="10">
        <v>46</v>
      </c>
      <c r="AE7" s="10"/>
      <c r="AF7" s="10">
        <v>773</v>
      </c>
      <c r="AG7" s="10">
        <v>894</v>
      </c>
      <c r="AH7" s="10">
        <v>216</v>
      </c>
      <c r="AI7" s="10"/>
      <c r="AJ7" s="10">
        <v>766</v>
      </c>
      <c r="AK7" s="10">
        <v>582</v>
      </c>
      <c r="AL7" s="10">
        <v>165</v>
      </c>
      <c r="AM7" s="10">
        <v>38</v>
      </c>
      <c r="AN7" s="10">
        <v>203</v>
      </c>
    </row>
    <row r="8" spans="2:40" ht="30" customHeight="1" x14ac:dyDescent="0.25">
      <c r="B8" s="11" t="s">
        <v>20</v>
      </c>
      <c r="C8" s="11">
        <v>2012</v>
      </c>
      <c r="D8" s="11">
        <v>992</v>
      </c>
      <c r="E8" s="11">
        <v>1015</v>
      </c>
      <c r="F8" s="11"/>
      <c r="G8" s="11">
        <v>280</v>
      </c>
      <c r="H8" s="11">
        <v>342</v>
      </c>
      <c r="I8" s="11">
        <v>343</v>
      </c>
      <c r="J8" s="11">
        <v>343</v>
      </c>
      <c r="K8" s="11">
        <v>283</v>
      </c>
      <c r="L8" s="11">
        <v>420</v>
      </c>
      <c r="M8" s="11"/>
      <c r="N8" s="11">
        <v>541</v>
      </c>
      <c r="O8" s="11">
        <v>521</v>
      </c>
      <c r="P8" s="11">
        <v>441</v>
      </c>
      <c r="Q8" s="11">
        <v>502</v>
      </c>
      <c r="R8" s="11"/>
      <c r="S8" s="11">
        <v>282</v>
      </c>
      <c r="T8" s="11">
        <v>262</v>
      </c>
      <c r="U8" s="11">
        <v>161</v>
      </c>
      <c r="V8" s="11">
        <v>181</v>
      </c>
      <c r="W8" s="11">
        <v>141</v>
      </c>
      <c r="X8" s="11">
        <v>181</v>
      </c>
      <c r="Y8" s="11">
        <v>161</v>
      </c>
      <c r="Z8" s="11">
        <v>80</v>
      </c>
      <c r="AA8" s="11">
        <v>221</v>
      </c>
      <c r="AB8" s="11">
        <v>181</v>
      </c>
      <c r="AC8" s="11">
        <v>101</v>
      </c>
      <c r="AD8" s="11">
        <v>60</v>
      </c>
      <c r="AE8" s="11"/>
      <c r="AF8" s="11">
        <v>773</v>
      </c>
      <c r="AG8" s="11">
        <v>887</v>
      </c>
      <c r="AH8" s="11">
        <v>220</v>
      </c>
      <c r="AI8" s="11"/>
      <c r="AJ8" s="11">
        <v>755</v>
      </c>
      <c r="AK8" s="11">
        <v>583</v>
      </c>
      <c r="AL8" s="11">
        <v>160</v>
      </c>
      <c r="AM8" s="11">
        <v>39</v>
      </c>
      <c r="AN8" s="11">
        <v>209</v>
      </c>
    </row>
    <row r="9" spans="2:40" x14ac:dyDescent="0.25">
      <c r="B9" s="18" t="s">
        <v>134</v>
      </c>
      <c r="C9" s="17">
        <v>0.24916097546127999</v>
      </c>
      <c r="D9" s="17">
        <v>0.228154043594999</v>
      </c>
      <c r="E9" s="17">
        <v>0.26713407076108903</v>
      </c>
      <c r="F9" s="17"/>
      <c r="G9" s="17">
        <v>0.44787105099730601</v>
      </c>
      <c r="H9" s="17">
        <v>0.351263829992711</v>
      </c>
      <c r="I9" s="17">
        <v>0.30775202499930998</v>
      </c>
      <c r="J9" s="17">
        <v>0.201331427596351</v>
      </c>
      <c r="K9" s="17">
        <v>0.15390236746555999</v>
      </c>
      <c r="L9" s="17">
        <v>8.8833473795857903E-2</v>
      </c>
      <c r="M9" s="17"/>
      <c r="N9" s="17">
        <v>0.17137255508336299</v>
      </c>
      <c r="O9" s="17">
        <v>0.227821866915808</v>
      </c>
      <c r="P9" s="17">
        <v>0.27786414573795698</v>
      </c>
      <c r="Q9" s="17">
        <v>0.331499127589163</v>
      </c>
      <c r="R9" s="17"/>
      <c r="S9" s="17">
        <v>0.276032944956418</v>
      </c>
      <c r="T9" s="17">
        <v>0.259088127931423</v>
      </c>
      <c r="U9" s="17">
        <v>0.19846609673799201</v>
      </c>
      <c r="V9" s="17">
        <v>0.239477069993905</v>
      </c>
      <c r="W9" s="17">
        <v>0.23374135247632699</v>
      </c>
      <c r="X9" s="17">
        <v>0.27896430614460799</v>
      </c>
      <c r="Y9" s="17">
        <v>0.22219505074618401</v>
      </c>
      <c r="Z9" s="17">
        <v>0.30242454637619598</v>
      </c>
      <c r="AA9" s="17">
        <v>0.25037235024876903</v>
      </c>
      <c r="AB9" s="17">
        <v>0.21736823208998199</v>
      </c>
      <c r="AC9" s="17">
        <v>0.22415270740426699</v>
      </c>
      <c r="AD9" s="17">
        <v>0.32609137181235198</v>
      </c>
      <c r="AE9" s="17"/>
      <c r="AF9" s="17">
        <v>0.21525227113146</v>
      </c>
      <c r="AG9" s="17">
        <v>0.21378207631836499</v>
      </c>
      <c r="AH9" s="17">
        <v>0.40050539618784903</v>
      </c>
      <c r="AI9" s="17"/>
      <c r="AJ9" s="17">
        <v>0.189591957129366</v>
      </c>
      <c r="AK9" s="17">
        <v>0.26386028185861898</v>
      </c>
      <c r="AL9" s="17">
        <v>0.203643303198841</v>
      </c>
      <c r="AM9" s="17">
        <v>0.20234997339761299</v>
      </c>
      <c r="AN9" s="17">
        <v>0.40766110536003503</v>
      </c>
    </row>
    <row r="10" spans="2:40" ht="45" x14ac:dyDescent="0.25">
      <c r="B10" s="18" t="s">
        <v>195</v>
      </c>
      <c r="C10" s="17">
        <v>0.49155892129131201</v>
      </c>
      <c r="D10" s="17">
        <v>0.44034791176489602</v>
      </c>
      <c r="E10" s="17">
        <v>0.54287309938580197</v>
      </c>
      <c r="F10" s="17"/>
      <c r="G10" s="17">
        <v>0.422448580637038</v>
      </c>
      <c r="H10" s="17">
        <v>0.50609179100960899</v>
      </c>
      <c r="I10" s="17">
        <v>0.483712120875184</v>
      </c>
      <c r="J10" s="17">
        <v>0.48357081857856998</v>
      </c>
      <c r="K10" s="17">
        <v>0.44670855603933302</v>
      </c>
      <c r="L10" s="17">
        <v>0.56892741233160304</v>
      </c>
      <c r="M10" s="17"/>
      <c r="N10" s="17">
        <v>0.458702352430154</v>
      </c>
      <c r="O10" s="17">
        <v>0.51623135430759703</v>
      </c>
      <c r="P10" s="17">
        <v>0.51153410073681105</v>
      </c>
      <c r="Q10" s="17">
        <v>0.48251340583900598</v>
      </c>
      <c r="R10" s="17"/>
      <c r="S10" s="17">
        <v>0.49689776807617603</v>
      </c>
      <c r="T10" s="17">
        <v>0.47134667304591898</v>
      </c>
      <c r="U10" s="17">
        <v>0.49245943890848498</v>
      </c>
      <c r="V10" s="17">
        <v>0.49153854350770498</v>
      </c>
      <c r="W10" s="17">
        <v>0.53022645913490296</v>
      </c>
      <c r="X10" s="17">
        <v>0.47335117035639701</v>
      </c>
      <c r="Y10" s="17">
        <v>0.57015212685791505</v>
      </c>
      <c r="Z10" s="17">
        <v>0.511772537323815</v>
      </c>
      <c r="AA10" s="17">
        <v>0.45026430105807602</v>
      </c>
      <c r="AB10" s="17">
        <v>0.467816891993169</v>
      </c>
      <c r="AC10" s="17">
        <v>0.46899032628921999</v>
      </c>
      <c r="AD10" s="17">
        <v>0.54020410851909395</v>
      </c>
      <c r="AE10" s="17"/>
      <c r="AF10" s="17">
        <v>0.52244726000783903</v>
      </c>
      <c r="AG10" s="17">
        <v>0.48967378871540601</v>
      </c>
      <c r="AH10" s="17">
        <v>0.43584492086904503</v>
      </c>
      <c r="AI10" s="17"/>
      <c r="AJ10" s="17">
        <v>0.49981286706650802</v>
      </c>
      <c r="AK10" s="17">
        <v>0.50008479209702605</v>
      </c>
      <c r="AL10" s="17">
        <v>0.45027700313279601</v>
      </c>
      <c r="AM10" s="17">
        <v>0.750745952630966</v>
      </c>
      <c r="AN10" s="17">
        <v>0.44389370640547399</v>
      </c>
    </row>
    <row r="11" spans="2:40" ht="45" x14ac:dyDescent="0.25">
      <c r="B11" s="18" t="s">
        <v>196</v>
      </c>
      <c r="C11" s="19">
        <v>0.25928010324740802</v>
      </c>
      <c r="D11" s="19">
        <v>0.33149804464010502</v>
      </c>
      <c r="E11" s="19">
        <v>0.189992829853109</v>
      </c>
      <c r="F11" s="19"/>
      <c r="G11" s="19">
        <v>0.129680368365656</v>
      </c>
      <c r="H11" s="19">
        <v>0.14264437899768001</v>
      </c>
      <c r="I11" s="19">
        <v>0.20853585412550599</v>
      </c>
      <c r="J11" s="19">
        <v>0.31509775382507998</v>
      </c>
      <c r="K11" s="19">
        <v>0.39938907649510702</v>
      </c>
      <c r="L11" s="19">
        <v>0.34223911387254002</v>
      </c>
      <c r="M11" s="19"/>
      <c r="N11" s="19">
        <v>0.36992509248648298</v>
      </c>
      <c r="O11" s="19">
        <v>0.255946778776594</v>
      </c>
      <c r="P11" s="19">
        <v>0.210601753525232</v>
      </c>
      <c r="Q11" s="19">
        <v>0.18598746657183199</v>
      </c>
      <c r="R11" s="19"/>
      <c r="S11" s="19">
        <v>0.227069286967406</v>
      </c>
      <c r="T11" s="19">
        <v>0.26956519902265802</v>
      </c>
      <c r="U11" s="19">
        <v>0.30907446435352298</v>
      </c>
      <c r="V11" s="19">
        <v>0.26898438649839002</v>
      </c>
      <c r="W11" s="19">
        <v>0.23603218838876999</v>
      </c>
      <c r="X11" s="19">
        <v>0.247684523498995</v>
      </c>
      <c r="Y11" s="19">
        <v>0.20765282239590099</v>
      </c>
      <c r="Z11" s="19">
        <v>0.18580291629998999</v>
      </c>
      <c r="AA11" s="19">
        <v>0.29936334869315601</v>
      </c>
      <c r="AB11" s="19">
        <v>0.31481487591684998</v>
      </c>
      <c r="AC11" s="19">
        <v>0.30685696630651299</v>
      </c>
      <c r="AD11" s="19">
        <v>0.13370451966855401</v>
      </c>
      <c r="AE11" s="19"/>
      <c r="AF11" s="19">
        <v>0.26230046886070102</v>
      </c>
      <c r="AG11" s="19">
        <v>0.296544134966228</v>
      </c>
      <c r="AH11" s="19">
        <v>0.163649682943106</v>
      </c>
      <c r="AI11" s="19"/>
      <c r="AJ11" s="19">
        <v>0.31059517580412599</v>
      </c>
      <c r="AK11" s="19">
        <v>0.23605492604435499</v>
      </c>
      <c r="AL11" s="19">
        <v>0.346079693668363</v>
      </c>
      <c r="AM11" s="19">
        <v>4.6904073971420802E-2</v>
      </c>
      <c r="AN11" s="19">
        <v>0.14844518823449099</v>
      </c>
    </row>
    <row r="12" spans="2:40" x14ac:dyDescent="0.25">
      <c r="B12" s="16"/>
    </row>
    <row r="13" spans="2:40" x14ac:dyDescent="0.25">
      <c r="B13" t="s">
        <v>67</v>
      </c>
    </row>
    <row r="14" spans="2:40" x14ac:dyDescent="0.25">
      <c r="B14" t="s">
        <v>68</v>
      </c>
    </row>
    <row r="16" spans="2:40" x14ac:dyDescent="0.25">
      <c r="B16"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AN22"/>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205</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2012</v>
      </c>
      <c r="D7" s="10">
        <v>975</v>
      </c>
      <c r="E7" s="10">
        <v>1032</v>
      </c>
      <c r="F7" s="10"/>
      <c r="G7" s="10">
        <v>273</v>
      </c>
      <c r="H7" s="10">
        <v>338</v>
      </c>
      <c r="I7" s="10">
        <v>319</v>
      </c>
      <c r="J7" s="10">
        <v>315</v>
      </c>
      <c r="K7" s="10">
        <v>303</v>
      </c>
      <c r="L7" s="10">
        <v>464</v>
      </c>
      <c r="M7" s="10"/>
      <c r="N7" s="10">
        <v>579</v>
      </c>
      <c r="O7" s="10">
        <v>546</v>
      </c>
      <c r="P7" s="10">
        <v>406</v>
      </c>
      <c r="Q7" s="10">
        <v>474</v>
      </c>
      <c r="R7" s="10"/>
      <c r="S7" s="10">
        <v>276</v>
      </c>
      <c r="T7" s="10">
        <v>270</v>
      </c>
      <c r="U7" s="10">
        <v>166</v>
      </c>
      <c r="V7" s="10">
        <v>168</v>
      </c>
      <c r="W7" s="10">
        <v>133</v>
      </c>
      <c r="X7" s="10">
        <v>182</v>
      </c>
      <c r="Y7" s="10">
        <v>164</v>
      </c>
      <c r="Z7" s="10">
        <v>84</v>
      </c>
      <c r="AA7" s="10">
        <v>232</v>
      </c>
      <c r="AB7" s="10">
        <v>188</v>
      </c>
      <c r="AC7" s="10">
        <v>103</v>
      </c>
      <c r="AD7" s="10">
        <v>46</v>
      </c>
      <c r="AE7" s="10"/>
      <c r="AF7" s="10">
        <v>773</v>
      </c>
      <c r="AG7" s="10">
        <v>894</v>
      </c>
      <c r="AH7" s="10">
        <v>216</v>
      </c>
      <c r="AI7" s="10"/>
      <c r="AJ7" s="10">
        <v>766</v>
      </c>
      <c r="AK7" s="10">
        <v>582</v>
      </c>
      <c r="AL7" s="10">
        <v>165</v>
      </c>
      <c r="AM7" s="10">
        <v>38</v>
      </c>
      <c r="AN7" s="10">
        <v>203</v>
      </c>
    </row>
    <row r="8" spans="2:40" ht="30" customHeight="1" x14ac:dyDescent="0.25">
      <c r="B8" s="11" t="s">
        <v>20</v>
      </c>
      <c r="C8" s="11">
        <v>2012</v>
      </c>
      <c r="D8" s="11">
        <v>992</v>
      </c>
      <c r="E8" s="11">
        <v>1015</v>
      </c>
      <c r="F8" s="11"/>
      <c r="G8" s="11">
        <v>280</v>
      </c>
      <c r="H8" s="11">
        <v>342</v>
      </c>
      <c r="I8" s="11">
        <v>343</v>
      </c>
      <c r="J8" s="11">
        <v>343</v>
      </c>
      <c r="K8" s="11">
        <v>283</v>
      </c>
      <c r="L8" s="11">
        <v>420</v>
      </c>
      <c r="M8" s="11"/>
      <c r="N8" s="11">
        <v>541</v>
      </c>
      <c r="O8" s="11">
        <v>521</v>
      </c>
      <c r="P8" s="11">
        <v>441</v>
      </c>
      <c r="Q8" s="11">
        <v>502</v>
      </c>
      <c r="R8" s="11"/>
      <c r="S8" s="11">
        <v>282</v>
      </c>
      <c r="T8" s="11">
        <v>262</v>
      </c>
      <c r="U8" s="11">
        <v>161</v>
      </c>
      <c r="V8" s="11">
        <v>181</v>
      </c>
      <c r="W8" s="11">
        <v>141</v>
      </c>
      <c r="X8" s="11">
        <v>181</v>
      </c>
      <c r="Y8" s="11">
        <v>161</v>
      </c>
      <c r="Z8" s="11">
        <v>80</v>
      </c>
      <c r="AA8" s="11">
        <v>221</v>
      </c>
      <c r="AB8" s="11">
        <v>181</v>
      </c>
      <c r="AC8" s="11">
        <v>101</v>
      </c>
      <c r="AD8" s="11">
        <v>60</v>
      </c>
      <c r="AE8" s="11"/>
      <c r="AF8" s="11">
        <v>773</v>
      </c>
      <c r="AG8" s="11">
        <v>887</v>
      </c>
      <c r="AH8" s="11">
        <v>220</v>
      </c>
      <c r="AI8" s="11"/>
      <c r="AJ8" s="11">
        <v>755</v>
      </c>
      <c r="AK8" s="11">
        <v>583</v>
      </c>
      <c r="AL8" s="11">
        <v>160</v>
      </c>
      <c r="AM8" s="11">
        <v>39</v>
      </c>
      <c r="AN8" s="11">
        <v>209</v>
      </c>
    </row>
    <row r="9" spans="2:40" x14ac:dyDescent="0.25">
      <c r="B9" s="18" t="s">
        <v>198</v>
      </c>
      <c r="C9" s="17">
        <v>0.34765125782225298</v>
      </c>
      <c r="D9" s="17">
        <v>0.36838237034924298</v>
      </c>
      <c r="E9" s="17">
        <v>0.32617946140864201</v>
      </c>
      <c r="F9" s="17"/>
      <c r="G9" s="17">
        <v>0.366696729948783</v>
      </c>
      <c r="H9" s="17">
        <v>0.30312455359910201</v>
      </c>
      <c r="I9" s="17">
        <v>0.34015093388989698</v>
      </c>
      <c r="J9" s="17">
        <v>0.34427475861380702</v>
      </c>
      <c r="K9" s="17">
        <v>0.37993777337163398</v>
      </c>
      <c r="L9" s="17">
        <v>0.35835920637720498</v>
      </c>
      <c r="M9" s="17"/>
      <c r="N9" s="17">
        <v>0.36336882415788102</v>
      </c>
      <c r="O9" s="17">
        <v>0.32328368068040703</v>
      </c>
      <c r="P9" s="17">
        <v>0.35913175664564401</v>
      </c>
      <c r="Q9" s="17">
        <v>0.34307605663767299</v>
      </c>
      <c r="R9" s="17"/>
      <c r="S9" s="17">
        <v>0.35488225934112699</v>
      </c>
      <c r="T9" s="17">
        <v>0.280577619596445</v>
      </c>
      <c r="U9" s="17">
        <v>0.292850457859888</v>
      </c>
      <c r="V9" s="17">
        <v>0.38731852410224299</v>
      </c>
      <c r="W9" s="17">
        <v>0.31547970751906801</v>
      </c>
      <c r="X9" s="17">
        <v>0.34440435359397298</v>
      </c>
      <c r="Y9" s="17">
        <v>0.33913694396594002</v>
      </c>
      <c r="Z9" s="17">
        <v>0.285986643337588</v>
      </c>
      <c r="AA9" s="17">
        <v>0.42321710701280502</v>
      </c>
      <c r="AB9" s="17">
        <v>0.38737110720837398</v>
      </c>
      <c r="AC9" s="17">
        <v>0.32955766094765998</v>
      </c>
      <c r="AD9" s="17">
        <v>0.45679686805150199</v>
      </c>
      <c r="AE9" s="17"/>
      <c r="AF9" s="17">
        <v>0.35066785298554298</v>
      </c>
      <c r="AG9" s="17">
        <v>0.34919103465514101</v>
      </c>
      <c r="AH9" s="17">
        <v>0.30675288399448702</v>
      </c>
      <c r="AI9" s="17"/>
      <c r="AJ9" s="17">
        <v>0.34120367533857898</v>
      </c>
      <c r="AK9" s="17">
        <v>0.34602232464940103</v>
      </c>
      <c r="AL9" s="17">
        <v>0.32662892230659502</v>
      </c>
      <c r="AM9" s="17">
        <v>0.33012005224992702</v>
      </c>
      <c r="AN9" s="17">
        <v>0.32864624062300102</v>
      </c>
    </row>
    <row r="10" spans="2:40" x14ac:dyDescent="0.25">
      <c r="B10" s="18" t="s">
        <v>199</v>
      </c>
      <c r="C10" s="17">
        <v>0.31257762028780001</v>
      </c>
      <c r="D10" s="17">
        <v>0.313046501317776</v>
      </c>
      <c r="E10" s="17">
        <v>0.31365881507834598</v>
      </c>
      <c r="F10" s="17"/>
      <c r="G10" s="17">
        <v>0.320869323145898</v>
      </c>
      <c r="H10" s="17">
        <v>0.31566799236315102</v>
      </c>
      <c r="I10" s="17">
        <v>0.31505498846286101</v>
      </c>
      <c r="J10" s="17">
        <v>0.304905747046812</v>
      </c>
      <c r="K10" s="17">
        <v>0.28705589414899901</v>
      </c>
      <c r="L10" s="17">
        <v>0.32595324782634899</v>
      </c>
      <c r="M10" s="17"/>
      <c r="N10" s="17">
        <v>0.34629057482877601</v>
      </c>
      <c r="O10" s="17">
        <v>0.36187523565059898</v>
      </c>
      <c r="P10" s="17">
        <v>0.29968456005212801</v>
      </c>
      <c r="Q10" s="17">
        <v>0.23902783029725699</v>
      </c>
      <c r="R10" s="17"/>
      <c r="S10" s="17">
        <v>0.29935401126768801</v>
      </c>
      <c r="T10" s="17">
        <v>0.35145531609756497</v>
      </c>
      <c r="U10" s="17">
        <v>0.34454819906430301</v>
      </c>
      <c r="V10" s="17">
        <v>0.25156142678044902</v>
      </c>
      <c r="W10" s="17">
        <v>0.32669023794443502</v>
      </c>
      <c r="X10" s="17">
        <v>0.37835711330744298</v>
      </c>
      <c r="Y10" s="17">
        <v>0.306178846065713</v>
      </c>
      <c r="Z10" s="17">
        <v>0.36959594777199201</v>
      </c>
      <c r="AA10" s="17">
        <v>0.28104262206370201</v>
      </c>
      <c r="AB10" s="17">
        <v>0.30659697853102402</v>
      </c>
      <c r="AC10" s="17">
        <v>0.27953476160082802</v>
      </c>
      <c r="AD10" s="17">
        <v>0.20253400942739699</v>
      </c>
      <c r="AE10" s="17"/>
      <c r="AF10" s="17">
        <v>0.30019230616763198</v>
      </c>
      <c r="AG10" s="17">
        <v>0.34261082517299402</v>
      </c>
      <c r="AH10" s="17">
        <v>0.27718507564711298</v>
      </c>
      <c r="AI10" s="17"/>
      <c r="AJ10" s="17">
        <v>0.35777931365395099</v>
      </c>
      <c r="AK10" s="17">
        <v>0.30306657606351101</v>
      </c>
      <c r="AL10" s="17">
        <v>0.34137926393808099</v>
      </c>
      <c r="AM10" s="17">
        <v>0.25259947099791502</v>
      </c>
      <c r="AN10" s="17">
        <v>0.226620950886331</v>
      </c>
    </row>
    <row r="11" spans="2:40" ht="30" x14ac:dyDescent="0.25">
      <c r="B11" s="18" t="s">
        <v>200</v>
      </c>
      <c r="C11" s="17">
        <v>0.207211177126222</v>
      </c>
      <c r="D11" s="17">
        <v>0.21207629003916401</v>
      </c>
      <c r="E11" s="17">
        <v>0.20233306860050701</v>
      </c>
      <c r="F11" s="17"/>
      <c r="G11" s="17">
        <v>0.22276603126340999</v>
      </c>
      <c r="H11" s="17">
        <v>0.24241127445181301</v>
      </c>
      <c r="I11" s="17">
        <v>0.19001421137997099</v>
      </c>
      <c r="J11" s="17">
        <v>0.20069560490072499</v>
      </c>
      <c r="K11" s="17">
        <v>0.19623271711864201</v>
      </c>
      <c r="L11" s="17">
        <v>0.19491298221572401</v>
      </c>
      <c r="M11" s="17"/>
      <c r="N11" s="17">
        <v>0.187571544711407</v>
      </c>
      <c r="O11" s="17">
        <v>0.185742466503557</v>
      </c>
      <c r="P11" s="17">
        <v>0.22005497579286001</v>
      </c>
      <c r="Q11" s="17">
        <v>0.23990162250250799</v>
      </c>
      <c r="R11" s="17"/>
      <c r="S11" s="17">
        <v>0.211204494695509</v>
      </c>
      <c r="T11" s="17">
        <v>0.22925368406711499</v>
      </c>
      <c r="U11" s="17">
        <v>0.191764026890408</v>
      </c>
      <c r="V11" s="17">
        <v>0.258211715679248</v>
      </c>
      <c r="W11" s="17">
        <v>0.226876659902462</v>
      </c>
      <c r="X11" s="17">
        <v>0.17376693007489399</v>
      </c>
      <c r="Y11" s="17">
        <v>0.23268634874389099</v>
      </c>
      <c r="Z11" s="17">
        <v>0.18791932696924099</v>
      </c>
      <c r="AA11" s="17">
        <v>0.142061432647</v>
      </c>
      <c r="AB11" s="17">
        <v>0.205069388045964</v>
      </c>
      <c r="AC11" s="17">
        <v>0.26844346487801102</v>
      </c>
      <c r="AD11" s="17">
        <v>0.13512391708650301</v>
      </c>
      <c r="AE11" s="17"/>
      <c r="AF11" s="17">
        <v>0.209708164809388</v>
      </c>
      <c r="AG11" s="17">
        <v>0.187216770722958</v>
      </c>
      <c r="AH11" s="17">
        <v>0.25848136858989301</v>
      </c>
      <c r="AI11" s="17"/>
      <c r="AJ11" s="17">
        <v>0.19633956207363101</v>
      </c>
      <c r="AK11" s="17">
        <v>0.212023630145079</v>
      </c>
      <c r="AL11" s="17">
        <v>0.22103375851951801</v>
      </c>
      <c r="AM11" s="17">
        <v>0.16024000688982401</v>
      </c>
      <c r="AN11" s="17">
        <v>0.25157375158234502</v>
      </c>
    </row>
    <row r="12" spans="2:40" x14ac:dyDescent="0.25">
      <c r="B12" s="18" t="s">
        <v>201</v>
      </c>
      <c r="C12" s="17">
        <v>3.7154097354367803E-2</v>
      </c>
      <c r="D12" s="17">
        <v>3.3431635135605799E-2</v>
      </c>
      <c r="E12" s="17">
        <v>4.0974285908469202E-2</v>
      </c>
      <c r="F12" s="17"/>
      <c r="G12" s="17">
        <v>4.6730104534111298E-2</v>
      </c>
      <c r="H12" s="17">
        <v>5.8373837927736101E-2</v>
      </c>
      <c r="I12" s="17">
        <v>3.3564109797861202E-2</v>
      </c>
      <c r="J12" s="17">
        <v>3.0594563292046299E-2</v>
      </c>
      <c r="K12" s="17">
        <v>3.05684966764669E-2</v>
      </c>
      <c r="L12" s="17">
        <v>2.62019740930787E-2</v>
      </c>
      <c r="M12" s="17"/>
      <c r="N12" s="17">
        <v>4.5688868549145098E-2</v>
      </c>
      <c r="O12" s="17">
        <v>4.0796010181721701E-2</v>
      </c>
      <c r="P12" s="17">
        <v>4.2005414891295403E-2</v>
      </c>
      <c r="Q12" s="17">
        <v>2.04327823110802E-2</v>
      </c>
      <c r="R12" s="17"/>
      <c r="S12" s="17">
        <v>4.8836066405594999E-2</v>
      </c>
      <c r="T12" s="17">
        <v>3.9725643446563499E-2</v>
      </c>
      <c r="U12" s="17">
        <v>2.9589808033393498E-2</v>
      </c>
      <c r="V12" s="17">
        <v>3.2203774852735699E-2</v>
      </c>
      <c r="W12" s="17">
        <v>5.7344521934677303E-2</v>
      </c>
      <c r="X12" s="17">
        <v>3.8413739990479499E-2</v>
      </c>
      <c r="Y12" s="17">
        <v>2.9106001753807901E-2</v>
      </c>
      <c r="Z12" s="17">
        <v>6.07071722302477E-2</v>
      </c>
      <c r="AA12" s="17">
        <v>4.0887083365667598E-2</v>
      </c>
      <c r="AB12" s="17">
        <v>2.0223818076923399E-2</v>
      </c>
      <c r="AC12" s="17">
        <v>2.6766020881574901E-2</v>
      </c>
      <c r="AD12" s="17">
        <v>0</v>
      </c>
      <c r="AE12" s="17"/>
      <c r="AF12" s="17">
        <v>3.39028205722475E-2</v>
      </c>
      <c r="AG12" s="17">
        <v>4.0457293203634503E-2</v>
      </c>
      <c r="AH12" s="17">
        <v>4.4120693203284198E-2</v>
      </c>
      <c r="AI12" s="17"/>
      <c r="AJ12" s="17">
        <v>2.8104571867640201E-2</v>
      </c>
      <c r="AK12" s="17">
        <v>4.7173875858264797E-2</v>
      </c>
      <c r="AL12" s="17">
        <v>4.05416194575276E-2</v>
      </c>
      <c r="AM12" s="17">
        <v>0</v>
      </c>
      <c r="AN12" s="17">
        <v>5.1679462547549397E-2</v>
      </c>
    </row>
    <row r="13" spans="2:40" x14ac:dyDescent="0.25">
      <c r="B13" s="18" t="s">
        <v>202</v>
      </c>
      <c r="C13" s="17">
        <v>3.5831704073694202E-2</v>
      </c>
      <c r="D13" s="17">
        <v>3.4369214801556199E-2</v>
      </c>
      <c r="E13" s="17">
        <v>3.7437161065833599E-2</v>
      </c>
      <c r="F13" s="17"/>
      <c r="G13" s="17">
        <v>1.8692249832110999E-2</v>
      </c>
      <c r="H13" s="17">
        <v>3.8799157420986198E-2</v>
      </c>
      <c r="I13" s="17">
        <v>4.7630157713335099E-2</v>
      </c>
      <c r="J13" s="17">
        <v>4.5764341495094799E-2</v>
      </c>
      <c r="K13" s="17">
        <v>2.6257553068605E-2</v>
      </c>
      <c r="L13" s="17">
        <v>3.35533505252767E-2</v>
      </c>
      <c r="M13" s="17"/>
      <c r="N13" s="17">
        <v>2.5624090199139402E-2</v>
      </c>
      <c r="O13" s="17">
        <v>2.5139966053490899E-2</v>
      </c>
      <c r="P13" s="17">
        <v>3.5414084828589099E-2</v>
      </c>
      <c r="Q13" s="17">
        <v>5.8795263098130997E-2</v>
      </c>
      <c r="R13" s="17"/>
      <c r="S13" s="17">
        <v>2.64463893716325E-2</v>
      </c>
      <c r="T13" s="17">
        <v>2.6578027418277101E-2</v>
      </c>
      <c r="U13" s="17">
        <v>5.6530356537936602E-2</v>
      </c>
      <c r="V13" s="17">
        <v>2.9985699089273201E-2</v>
      </c>
      <c r="W13" s="17">
        <v>5.2720018228947403E-2</v>
      </c>
      <c r="X13" s="17">
        <v>3.4016438667207598E-2</v>
      </c>
      <c r="Y13" s="17">
        <v>3.61980383056799E-2</v>
      </c>
      <c r="Z13" s="17">
        <v>3.5349121183506103E-2</v>
      </c>
      <c r="AA13" s="17">
        <v>4.1632126240495199E-2</v>
      </c>
      <c r="AB13" s="17">
        <v>2.2882372679621399E-2</v>
      </c>
      <c r="AC13" s="17">
        <v>5.9325521587273403E-2</v>
      </c>
      <c r="AD13" s="17">
        <v>2.60088259056247E-2</v>
      </c>
      <c r="AE13" s="17"/>
      <c r="AF13" s="17">
        <v>4.0104814151246601E-2</v>
      </c>
      <c r="AG13" s="17">
        <v>3.4558579129903101E-2</v>
      </c>
      <c r="AH13" s="17">
        <v>3.7384931586316297E-2</v>
      </c>
      <c r="AI13" s="17"/>
      <c r="AJ13" s="17">
        <v>3.12559045459768E-2</v>
      </c>
      <c r="AK13" s="17">
        <v>4.2087050807786998E-2</v>
      </c>
      <c r="AL13" s="17">
        <v>2.0019486373183199E-2</v>
      </c>
      <c r="AM13" s="17">
        <v>0.130956699269687</v>
      </c>
      <c r="AN13" s="17">
        <v>3.7961750535897502E-2</v>
      </c>
    </row>
    <row r="14" spans="2:40" x14ac:dyDescent="0.25">
      <c r="B14" s="18" t="s">
        <v>122</v>
      </c>
      <c r="C14" s="17">
        <v>5.9574143335663E-2</v>
      </c>
      <c r="D14" s="17">
        <v>3.8693988356654697E-2</v>
      </c>
      <c r="E14" s="17">
        <v>7.9417207938202602E-2</v>
      </c>
      <c r="F14" s="17"/>
      <c r="G14" s="17">
        <v>2.42455612756859E-2</v>
      </c>
      <c r="H14" s="17">
        <v>4.1623184237212403E-2</v>
      </c>
      <c r="I14" s="17">
        <v>7.3585598756074899E-2</v>
      </c>
      <c r="J14" s="17">
        <v>7.3764984651514806E-2</v>
      </c>
      <c r="K14" s="17">
        <v>7.9947565615652E-2</v>
      </c>
      <c r="L14" s="17">
        <v>6.1019238962365802E-2</v>
      </c>
      <c r="M14" s="17"/>
      <c r="N14" s="17">
        <v>3.1456097553650898E-2</v>
      </c>
      <c r="O14" s="17">
        <v>6.3162640930224306E-2</v>
      </c>
      <c r="P14" s="17">
        <v>4.3709207789483603E-2</v>
      </c>
      <c r="Q14" s="17">
        <v>9.8766445153352006E-2</v>
      </c>
      <c r="R14" s="17"/>
      <c r="S14" s="17">
        <v>5.9276778918448098E-2</v>
      </c>
      <c r="T14" s="17">
        <v>7.2409709374035194E-2</v>
      </c>
      <c r="U14" s="17">
        <v>8.4717151614071104E-2</v>
      </c>
      <c r="V14" s="17">
        <v>4.0718859496051002E-2</v>
      </c>
      <c r="W14" s="17">
        <v>2.0888854470410501E-2</v>
      </c>
      <c r="X14" s="17">
        <v>3.1041424366002601E-2</v>
      </c>
      <c r="Y14" s="17">
        <v>5.6693821164968398E-2</v>
      </c>
      <c r="Z14" s="17">
        <v>6.0441788507424703E-2</v>
      </c>
      <c r="AA14" s="17">
        <v>7.1159628670330599E-2</v>
      </c>
      <c r="AB14" s="17">
        <v>5.7856335458093197E-2</v>
      </c>
      <c r="AC14" s="17">
        <v>3.6372570104651898E-2</v>
      </c>
      <c r="AD14" s="17">
        <v>0.179536379528973</v>
      </c>
      <c r="AE14" s="17"/>
      <c r="AF14" s="17">
        <v>6.5424041313942402E-2</v>
      </c>
      <c r="AG14" s="17">
        <v>4.5965497115369701E-2</v>
      </c>
      <c r="AH14" s="17">
        <v>7.6075046978907199E-2</v>
      </c>
      <c r="AI14" s="17"/>
      <c r="AJ14" s="17">
        <v>4.5316972520222799E-2</v>
      </c>
      <c r="AK14" s="17">
        <v>4.9626542475957998E-2</v>
      </c>
      <c r="AL14" s="17">
        <v>5.03969494050946E-2</v>
      </c>
      <c r="AM14" s="17">
        <v>0.126083770592647</v>
      </c>
      <c r="AN14" s="17">
        <v>0.103517843824877</v>
      </c>
    </row>
    <row r="15" spans="2:40" x14ac:dyDescent="0.25">
      <c r="B15" s="18" t="s">
        <v>203</v>
      </c>
      <c r="C15" s="20">
        <v>0.66022887811005304</v>
      </c>
      <c r="D15" s="20">
        <v>0.68142887166701904</v>
      </c>
      <c r="E15" s="20">
        <v>0.63983827648698799</v>
      </c>
      <c r="F15" s="20"/>
      <c r="G15" s="20">
        <v>0.68756605309468199</v>
      </c>
      <c r="H15" s="20">
        <v>0.61879254596225297</v>
      </c>
      <c r="I15" s="20">
        <v>0.65520592235275799</v>
      </c>
      <c r="J15" s="20">
        <v>0.64918050566061902</v>
      </c>
      <c r="K15" s="20">
        <v>0.66699366752063305</v>
      </c>
      <c r="L15" s="20">
        <v>0.68431245420355402</v>
      </c>
      <c r="M15" s="20"/>
      <c r="N15" s="20">
        <v>0.70965939898665797</v>
      </c>
      <c r="O15" s="20">
        <v>0.68515891633100601</v>
      </c>
      <c r="P15" s="20">
        <v>0.65881631669777196</v>
      </c>
      <c r="Q15" s="20">
        <v>0.58210388693492898</v>
      </c>
      <c r="R15" s="20"/>
      <c r="S15" s="20">
        <v>0.65423627060881495</v>
      </c>
      <c r="T15" s="20">
        <v>0.63203293569400998</v>
      </c>
      <c r="U15" s="20">
        <v>0.63739865692419095</v>
      </c>
      <c r="V15" s="20">
        <v>0.638879950882692</v>
      </c>
      <c r="W15" s="20">
        <v>0.64216994546350303</v>
      </c>
      <c r="X15" s="20">
        <v>0.72276146690141596</v>
      </c>
      <c r="Y15" s="20">
        <v>0.64531579003165296</v>
      </c>
      <c r="Z15" s="20">
        <v>0.65558259110957995</v>
      </c>
      <c r="AA15" s="20">
        <v>0.70425972907650702</v>
      </c>
      <c r="AB15" s="20">
        <v>0.69396808573939806</v>
      </c>
      <c r="AC15" s="20">
        <v>0.60909242254848905</v>
      </c>
      <c r="AD15" s="20">
        <v>0.65933087747889896</v>
      </c>
      <c r="AE15" s="20"/>
      <c r="AF15" s="20">
        <v>0.65086015915317497</v>
      </c>
      <c r="AG15" s="20">
        <v>0.69180185982813502</v>
      </c>
      <c r="AH15" s="20">
        <v>0.5839379596416</v>
      </c>
      <c r="AI15" s="20"/>
      <c r="AJ15" s="20">
        <v>0.69898298899252898</v>
      </c>
      <c r="AK15" s="20">
        <v>0.64908890071291103</v>
      </c>
      <c r="AL15" s="20">
        <v>0.66800818624467695</v>
      </c>
      <c r="AM15" s="20">
        <v>0.58271952324784204</v>
      </c>
      <c r="AN15" s="20">
        <v>0.55526719150933201</v>
      </c>
    </row>
    <row r="16" spans="2:40" x14ac:dyDescent="0.25">
      <c r="B16" s="18" t="s">
        <v>204</v>
      </c>
      <c r="C16" s="20">
        <v>7.2985801428062103E-2</v>
      </c>
      <c r="D16" s="20">
        <v>6.7800849937161997E-2</v>
      </c>
      <c r="E16" s="20">
        <v>7.8411446974302801E-2</v>
      </c>
      <c r="F16" s="20"/>
      <c r="G16" s="20">
        <v>6.5422354366222304E-2</v>
      </c>
      <c r="H16" s="20">
        <v>9.7172995348722396E-2</v>
      </c>
      <c r="I16" s="20">
        <v>8.1194267511196294E-2</v>
      </c>
      <c r="J16" s="20">
        <v>7.6358904787141094E-2</v>
      </c>
      <c r="K16" s="20">
        <v>5.6826049745072001E-2</v>
      </c>
      <c r="L16" s="20">
        <v>5.97553246183554E-2</v>
      </c>
      <c r="M16" s="20"/>
      <c r="N16" s="20">
        <v>7.13129587482845E-2</v>
      </c>
      <c r="O16" s="20">
        <v>6.5935976235212607E-2</v>
      </c>
      <c r="P16" s="20">
        <v>7.7419499719884599E-2</v>
      </c>
      <c r="Q16" s="20">
        <v>7.9228045409211301E-2</v>
      </c>
      <c r="R16" s="20"/>
      <c r="S16" s="20">
        <v>7.52824557772276E-2</v>
      </c>
      <c r="T16" s="20">
        <v>6.63036708648405E-2</v>
      </c>
      <c r="U16" s="20">
        <v>8.6120164571330093E-2</v>
      </c>
      <c r="V16" s="20">
        <v>6.2189473942008897E-2</v>
      </c>
      <c r="W16" s="20">
        <v>0.110064540163625</v>
      </c>
      <c r="X16" s="20">
        <v>7.2430178657687097E-2</v>
      </c>
      <c r="Y16" s="20">
        <v>6.5304040059487894E-2</v>
      </c>
      <c r="Z16" s="20">
        <v>9.6056293413753893E-2</v>
      </c>
      <c r="AA16" s="20">
        <v>8.2519209606162797E-2</v>
      </c>
      <c r="AB16" s="20">
        <v>4.3106190756544698E-2</v>
      </c>
      <c r="AC16" s="20">
        <v>8.6091542468848301E-2</v>
      </c>
      <c r="AD16" s="20">
        <v>2.60088259056247E-2</v>
      </c>
      <c r="AE16" s="20"/>
      <c r="AF16" s="20">
        <v>7.4007634723494101E-2</v>
      </c>
      <c r="AG16" s="20">
        <v>7.5015872333537598E-2</v>
      </c>
      <c r="AH16" s="20">
        <v>8.1505624789600606E-2</v>
      </c>
      <c r="AI16" s="20"/>
      <c r="AJ16" s="20">
        <v>5.9360476413616997E-2</v>
      </c>
      <c r="AK16" s="20">
        <v>8.9260926666051704E-2</v>
      </c>
      <c r="AL16" s="20">
        <v>6.0561105830710803E-2</v>
      </c>
      <c r="AM16" s="20">
        <v>0.130956699269687</v>
      </c>
      <c r="AN16" s="20">
        <v>8.96412130834469E-2</v>
      </c>
    </row>
    <row r="17" spans="2:40" x14ac:dyDescent="0.25">
      <c r="B17" s="18" t="s">
        <v>106</v>
      </c>
      <c r="C17" s="21">
        <v>0.58724307668199105</v>
      </c>
      <c r="D17" s="21">
        <v>0.61362802172985698</v>
      </c>
      <c r="E17" s="21">
        <v>0.56142682951268497</v>
      </c>
      <c r="F17" s="21"/>
      <c r="G17" s="21">
        <v>0.62214369872845898</v>
      </c>
      <c r="H17" s="21">
        <v>0.52161955061353005</v>
      </c>
      <c r="I17" s="21">
        <v>0.57401165484156202</v>
      </c>
      <c r="J17" s="21">
        <v>0.572821600873478</v>
      </c>
      <c r="K17" s="21">
        <v>0.61016761777556106</v>
      </c>
      <c r="L17" s="21">
        <v>0.62455712958519904</v>
      </c>
      <c r="M17" s="21"/>
      <c r="N17" s="21">
        <v>0.63834644023837295</v>
      </c>
      <c r="O17" s="21">
        <v>0.61922294009579304</v>
      </c>
      <c r="P17" s="21">
        <v>0.58139681697788703</v>
      </c>
      <c r="Q17" s="21">
        <v>0.50287584152571796</v>
      </c>
      <c r="R17" s="21"/>
      <c r="S17" s="21">
        <v>0.57895381483158803</v>
      </c>
      <c r="T17" s="21">
        <v>0.56572926482916897</v>
      </c>
      <c r="U17" s="21">
        <v>0.55127849235286097</v>
      </c>
      <c r="V17" s="21">
        <v>0.57669047694068298</v>
      </c>
      <c r="W17" s="21">
        <v>0.53210540529987804</v>
      </c>
      <c r="X17" s="21">
        <v>0.65033128824372899</v>
      </c>
      <c r="Y17" s="21">
        <v>0.58001174997216498</v>
      </c>
      <c r="Z17" s="21">
        <v>0.55952629769582596</v>
      </c>
      <c r="AA17" s="21">
        <v>0.62174051947034403</v>
      </c>
      <c r="AB17" s="21">
        <v>0.65086189498285296</v>
      </c>
      <c r="AC17" s="21">
        <v>0.52300088007963996</v>
      </c>
      <c r="AD17" s="21">
        <v>0.63332205157327404</v>
      </c>
      <c r="AE17" s="21"/>
      <c r="AF17" s="21">
        <v>0.57685252442968105</v>
      </c>
      <c r="AG17" s="21">
        <v>0.61678598749459701</v>
      </c>
      <c r="AH17" s="21">
        <v>0.50243233485199901</v>
      </c>
      <c r="AI17" s="21"/>
      <c r="AJ17" s="21">
        <v>0.63962251257891201</v>
      </c>
      <c r="AK17" s="21">
        <v>0.55982797404686002</v>
      </c>
      <c r="AL17" s="21">
        <v>0.607447080413966</v>
      </c>
      <c r="AM17" s="21">
        <v>0.45176282397815598</v>
      </c>
      <c r="AN17" s="21">
        <v>0.46562597842588499</v>
      </c>
    </row>
    <row r="18" spans="2:40" x14ac:dyDescent="0.25">
      <c r="B18" s="16"/>
    </row>
    <row r="19" spans="2:40" x14ac:dyDescent="0.25">
      <c r="B19" t="s">
        <v>67</v>
      </c>
    </row>
    <row r="20" spans="2:40" x14ac:dyDescent="0.25">
      <c r="B20" t="s">
        <v>68</v>
      </c>
    </row>
    <row r="22" spans="2:40" x14ac:dyDescent="0.25">
      <c r="B22"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2:F22"/>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6" width="20.7109375" customWidth="1"/>
  </cols>
  <sheetData>
    <row r="2" spans="2:6" ht="39.950000000000003" customHeight="1" x14ac:dyDescent="0.25">
      <c r="D2" s="30" t="s">
        <v>209</v>
      </c>
      <c r="E2" s="26"/>
      <c r="F2" s="26"/>
    </row>
    <row r="6" spans="2:6" ht="50.1" customHeight="1" x14ac:dyDescent="0.25">
      <c r="B6" s="23" t="s">
        <v>15</v>
      </c>
      <c r="C6" s="23" t="s">
        <v>206</v>
      </c>
      <c r="D6" s="23" t="s">
        <v>207</v>
      </c>
      <c r="E6" s="23" t="s">
        <v>208</v>
      </c>
    </row>
    <row r="7" spans="2:6" x14ac:dyDescent="0.25">
      <c r="B7" s="18" t="s">
        <v>176</v>
      </c>
      <c r="C7" s="17">
        <v>0.29969187294351701</v>
      </c>
      <c r="D7" s="17">
        <v>0.273124323092229</v>
      </c>
      <c r="E7" s="17">
        <v>0.14097608924622401</v>
      </c>
    </row>
    <row r="8" spans="2:6" x14ac:dyDescent="0.25">
      <c r="B8" s="18" t="s">
        <v>177</v>
      </c>
      <c r="C8" s="17">
        <v>0.27766027922085501</v>
      </c>
      <c r="D8" s="17">
        <v>0.25359844493835998</v>
      </c>
      <c r="E8" s="17">
        <v>0.32934995718435101</v>
      </c>
    </row>
    <row r="9" spans="2:6" ht="30" x14ac:dyDescent="0.25">
      <c r="B9" s="18" t="s">
        <v>200</v>
      </c>
      <c r="C9" s="17">
        <v>0.23930843773990701</v>
      </c>
      <c r="D9" s="17">
        <v>0.23694440371671599</v>
      </c>
      <c r="E9" s="17">
        <v>0.26282484275267298</v>
      </c>
    </row>
    <row r="10" spans="2:6" x14ac:dyDescent="0.25">
      <c r="B10" s="18" t="s">
        <v>179</v>
      </c>
      <c r="C10" s="17">
        <v>5.6389323117547803E-2</v>
      </c>
      <c r="D10" s="17">
        <v>0.125186801266887</v>
      </c>
      <c r="E10" s="17">
        <v>0.117716748830184</v>
      </c>
    </row>
    <row r="11" spans="2:6" x14ac:dyDescent="0.25">
      <c r="B11" s="18" t="s">
        <v>180</v>
      </c>
      <c r="C11" s="17">
        <v>3.3793188802377701E-2</v>
      </c>
      <c r="D11" s="17">
        <v>4.85333383770577E-2</v>
      </c>
      <c r="E11" s="17">
        <v>8.1429319056042407E-2</v>
      </c>
    </row>
    <row r="12" spans="2:6" x14ac:dyDescent="0.25">
      <c r="B12" s="18" t="s">
        <v>122</v>
      </c>
      <c r="C12" s="17">
        <v>9.3156898175794894E-2</v>
      </c>
      <c r="D12" s="17">
        <v>6.26126886087503E-2</v>
      </c>
      <c r="E12" s="17">
        <v>6.7703042930524995E-2</v>
      </c>
    </row>
    <row r="13" spans="2:6" x14ac:dyDescent="0.25">
      <c r="B13" s="22" t="s">
        <v>181</v>
      </c>
      <c r="C13" s="20">
        <v>0.57735215216437297</v>
      </c>
      <c r="D13" s="20">
        <v>0.52672276803059004</v>
      </c>
      <c r="E13" s="20">
        <v>0.47032604643057502</v>
      </c>
    </row>
    <row r="14" spans="2:6" x14ac:dyDescent="0.25">
      <c r="B14" s="22" t="s">
        <v>182</v>
      </c>
      <c r="C14" s="20">
        <v>9.0182511919925407E-2</v>
      </c>
      <c r="D14" s="20">
        <v>0.173720139643944</v>
      </c>
      <c r="E14" s="20">
        <v>0.19914606788622699</v>
      </c>
    </row>
    <row r="15" spans="2:6" x14ac:dyDescent="0.25">
      <c r="B15" s="22" t="s">
        <v>106</v>
      </c>
      <c r="C15" s="21">
        <v>0.48716964024444698</v>
      </c>
      <c r="D15" s="21">
        <v>0.35300262838664498</v>
      </c>
      <c r="E15" s="21">
        <v>0.271179978544348</v>
      </c>
    </row>
    <row r="16" spans="2:6" x14ac:dyDescent="0.25">
      <c r="B16" s="16"/>
      <c r="C16" s="16"/>
      <c r="D16" s="16"/>
      <c r="E16" s="16"/>
    </row>
    <row r="17" spans="2:2" x14ac:dyDescent="0.25">
      <c r="B17" t="s">
        <v>67</v>
      </c>
    </row>
    <row r="18" spans="2:2" x14ac:dyDescent="0.25">
      <c r="B18" t="s">
        <v>68</v>
      </c>
    </row>
    <row r="22" spans="2:2" x14ac:dyDescent="0.25">
      <c r="B22" s="8" t="str">
        <f>HYPERLINK("#'Contents'!A1", "Return to Contents")</f>
        <v>Return to Contents</v>
      </c>
    </row>
  </sheetData>
  <mergeCells count="1">
    <mergeCell ref="D2:F2"/>
  </mergeCells>
  <pageMargins left="0.7" right="0.7" top="0.75" bottom="0.75" header="0.3" footer="0.3"/>
  <pageSetup paperSize="9" orientation="portrait" horizontalDpi="300" verticalDpi="30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2:AN22"/>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210</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2012</v>
      </c>
      <c r="D7" s="10">
        <v>975</v>
      </c>
      <c r="E7" s="10">
        <v>1032</v>
      </c>
      <c r="F7" s="10"/>
      <c r="G7" s="10">
        <v>273</v>
      </c>
      <c r="H7" s="10">
        <v>338</v>
      </c>
      <c r="I7" s="10">
        <v>319</v>
      </c>
      <c r="J7" s="10">
        <v>315</v>
      </c>
      <c r="K7" s="10">
        <v>303</v>
      </c>
      <c r="L7" s="10">
        <v>464</v>
      </c>
      <c r="M7" s="10"/>
      <c r="N7" s="10">
        <v>579</v>
      </c>
      <c r="O7" s="10">
        <v>546</v>
      </c>
      <c r="P7" s="10">
        <v>406</v>
      </c>
      <c r="Q7" s="10">
        <v>474</v>
      </c>
      <c r="R7" s="10"/>
      <c r="S7" s="10">
        <v>276</v>
      </c>
      <c r="T7" s="10">
        <v>270</v>
      </c>
      <c r="U7" s="10">
        <v>166</v>
      </c>
      <c r="V7" s="10">
        <v>168</v>
      </c>
      <c r="W7" s="10">
        <v>133</v>
      </c>
      <c r="X7" s="10">
        <v>182</v>
      </c>
      <c r="Y7" s="10">
        <v>164</v>
      </c>
      <c r="Z7" s="10">
        <v>84</v>
      </c>
      <c r="AA7" s="10">
        <v>232</v>
      </c>
      <c r="AB7" s="10">
        <v>188</v>
      </c>
      <c r="AC7" s="10">
        <v>103</v>
      </c>
      <c r="AD7" s="10">
        <v>46</v>
      </c>
      <c r="AE7" s="10"/>
      <c r="AF7" s="10">
        <v>773</v>
      </c>
      <c r="AG7" s="10">
        <v>894</v>
      </c>
      <c r="AH7" s="10">
        <v>216</v>
      </c>
      <c r="AI7" s="10"/>
      <c r="AJ7" s="10">
        <v>766</v>
      </c>
      <c r="AK7" s="10">
        <v>582</v>
      </c>
      <c r="AL7" s="10">
        <v>165</v>
      </c>
      <c r="AM7" s="10">
        <v>38</v>
      </c>
      <c r="AN7" s="10">
        <v>203</v>
      </c>
    </row>
    <row r="8" spans="2:40" ht="30" customHeight="1" x14ac:dyDescent="0.25">
      <c r="B8" s="11" t="s">
        <v>20</v>
      </c>
      <c r="C8" s="11">
        <v>2012</v>
      </c>
      <c r="D8" s="11">
        <v>992</v>
      </c>
      <c r="E8" s="11">
        <v>1015</v>
      </c>
      <c r="F8" s="11"/>
      <c r="G8" s="11">
        <v>280</v>
      </c>
      <c r="H8" s="11">
        <v>342</v>
      </c>
      <c r="I8" s="11">
        <v>343</v>
      </c>
      <c r="J8" s="11">
        <v>343</v>
      </c>
      <c r="K8" s="11">
        <v>283</v>
      </c>
      <c r="L8" s="11">
        <v>420</v>
      </c>
      <c r="M8" s="11"/>
      <c r="N8" s="11">
        <v>541</v>
      </c>
      <c r="O8" s="11">
        <v>521</v>
      </c>
      <c r="P8" s="11">
        <v>441</v>
      </c>
      <c r="Q8" s="11">
        <v>502</v>
      </c>
      <c r="R8" s="11"/>
      <c r="S8" s="11">
        <v>282</v>
      </c>
      <c r="T8" s="11">
        <v>262</v>
      </c>
      <c r="U8" s="11">
        <v>161</v>
      </c>
      <c r="V8" s="11">
        <v>181</v>
      </c>
      <c r="W8" s="11">
        <v>141</v>
      </c>
      <c r="X8" s="11">
        <v>181</v>
      </c>
      <c r="Y8" s="11">
        <v>161</v>
      </c>
      <c r="Z8" s="11">
        <v>80</v>
      </c>
      <c r="AA8" s="11">
        <v>221</v>
      </c>
      <c r="AB8" s="11">
        <v>181</v>
      </c>
      <c r="AC8" s="11">
        <v>101</v>
      </c>
      <c r="AD8" s="11">
        <v>60</v>
      </c>
      <c r="AE8" s="11"/>
      <c r="AF8" s="11">
        <v>773</v>
      </c>
      <c r="AG8" s="11">
        <v>887</v>
      </c>
      <c r="AH8" s="11">
        <v>220</v>
      </c>
      <c r="AI8" s="11"/>
      <c r="AJ8" s="11">
        <v>755</v>
      </c>
      <c r="AK8" s="11">
        <v>583</v>
      </c>
      <c r="AL8" s="11">
        <v>160</v>
      </c>
      <c r="AM8" s="11">
        <v>39</v>
      </c>
      <c r="AN8" s="11">
        <v>209</v>
      </c>
    </row>
    <row r="9" spans="2:40" x14ac:dyDescent="0.25">
      <c r="B9" s="18" t="s">
        <v>176</v>
      </c>
      <c r="C9" s="17">
        <v>0.14097608924622401</v>
      </c>
      <c r="D9" s="17">
        <v>0.154913736108126</v>
      </c>
      <c r="E9" s="17">
        <v>0.12805187584938099</v>
      </c>
      <c r="F9" s="17"/>
      <c r="G9" s="17">
        <v>0.114393935698091</v>
      </c>
      <c r="H9" s="17">
        <v>0.113324601367043</v>
      </c>
      <c r="I9" s="17">
        <v>0.15897209786588401</v>
      </c>
      <c r="J9" s="17">
        <v>0.128876554493773</v>
      </c>
      <c r="K9" s="17">
        <v>0.16216241391140701</v>
      </c>
      <c r="L9" s="17">
        <v>0.162146472773011</v>
      </c>
      <c r="M9" s="17"/>
      <c r="N9" s="17">
        <v>0.20254703451077399</v>
      </c>
      <c r="O9" s="17">
        <v>0.111939714272188</v>
      </c>
      <c r="P9" s="17">
        <v>0.14459005160368801</v>
      </c>
      <c r="Q9" s="17">
        <v>0.101648714452942</v>
      </c>
      <c r="R9" s="17"/>
      <c r="S9" s="17">
        <v>0.18107007378057999</v>
      </c>
      <c r="T9" s="17">
        <v>0.112850463448278</v>
      </c>
      <c r="U9" s="17">
        <v>0.115200742321175</v>
      </c>
      <c r="V9" s="17">
        <v>0.10546752181673801</v>
      </c>
      <c r="W9" s="17">
        <v>0.12790179990004999</v>
      </c>
      <c r="X9" s="17">
        <v>0.101660683095916</v>
      </c>
      <c r="Y9" s="17">
        <v>0.14737848716159399</v>
      </c>
      <c r="Z9" s="17">
        <v>0.18398526058141701</v>
      </c>
      <c r="AA9" s="17">
        <v>0.20859514716598301</v>
      </c>
      <c r="AB9" s="17">
        <v>0.16462310026990501</v>
      </c>
      <c r="AC9" s="17">
        <v>6.5071209060582502E-2</v>
      </c>
      <c r="AD9" s="17">
        <v>0.13386848286436101</v>
      </c>
      <c r="AE9" s="17"/>
      <c r="AF9" s="17">
        <v>0.14088541614015801</v>
      </c>
      <c r="AG9" s="17">
        <v>0.156742135082937</v>
      </c>
      <c r="AH9" s="17">
        <v>8.8629225516008103E-2</v>
      </c>
      <c r="AI9" s="17"/>
      <c r="AJ9" s="17">
        <v>0.14635451081398199</v>
      </c>
      <c r="AK9" s="17">
        <v>0.12927112359160201</v>
      </c>
      <c r="AL9" s="17">
        <v>0.181620451922479</v>
      </c>
      <c r="AM9" s="17">
        <v>0.18944687593312501</v>
      </c>
      <c r="AN9" s="17">
        <v>0.11855203337903</v>
      </c>
    </row>
    <row r="10" spans="2:40" x14ac:dyDescent="0.25">
      <c r="B10" s="18" t="s">
        <v>177</v>
      </c>
      <c r="C10" s="17">
        <v>0.32934995718435101</v>
      </c>
      <c r="D10" s="17">
        <v>0.35408862404360802</v>
      </c>
      <c r="E10" s="17">
        <v>0.305654894009807</v>
      </c>
      <c r="F10" s="17"/>
      <c r="G10" s="17">
        <v>0.33555518879037599</v>
      </c>
      <c r="H10" s="17">
        <v>0.32320495697812701</v>
      </c>
      <c r="I10" s="17">
        <v>0.30185209975736399</v>
      </c>
      <c r="J10" s="17">
        <v>0.24828240585481801</v>
      </c>
      <c r="K10" s="17">
        <v>0.35767233781061603</v>
      </c>
      <c r="L10" s="17">
        <v>0.39975417007644398</v>
      </c>
      <c r="M10" s="17"/>
      <c r="N10" s="17">
        <v>0.36906452190908401</v>
      </c>
      <c r="O10" s="17">
        <v>0.34976206685728101</v>
      </c>
      <c r="P10" s="17">
        <v>0.32317269023244</v>
      </c>
      <c r="Q10" s="17">
        <v>0.27364522471401997</v>
      </c>
      <c r="R10" s="17"/>
      <c r="S10" s="17">
        <v>0.32464844721978098</v>
      </c>
      <c r="T10" s="17">
        <v>0.368195152801993</v>
      </c>
      <c r="U10" s="17">
        <v>0.32634173121058102</v>
      </c>
      <c r="V10" s="17">
        <v>0.28746910086389899</v>
      </c>
      <c r="W10" s="17">
        <v>0.423374558053081</v>
      </c>
      <c r="X10" s="17">
        <v>0.34880652423235498</v>
      </c>
      <c r="Y10" s="17">
        <v>0.27052968550315698</v>
      </c>
      <c r="Z10" s="17">
        <v>0.32315384380449202</v>
      </c>
      <c r="AA10" s="17">
        <v>0.29572692212820301</v>
      </c>
      <c r="AB10" s="17">
        <v>0.305707156447944</v>
      </c>
      <c r="AC10" s="17">
        <v>0.37508072079561799</v>
      </c>
      <c r="AD10" s="17">
        <v>0.32082740334068199</v>
      </c>
      <c r="AE10" s="17"/>
      <c r="AF10" s="17">
        <v>0.32790658145847301</v>
      </c>
      <c r="AG10" s="17">
        <v>0.34264641356493702</v>
      </c>
      <c r="AH10" s="17">
        <v>0.27747773417764698</v>
      </c>
      <c r="AI10" s="17"/>
      <c r="AJ10" s="17">
        <v>0.38945472595132202</v>
      </c>
      <c r="AK10" s="17">
        <v>0.31049275101799301</v>
      </c>
      <c r="AL10" s="17">
        <v>0.30830167122036001</v>
      </c>
      <c r="AM10" s="17">
        <v>0.242656141376838</v>
      </c>
      <c r="AN10" s="17">
        <v>0.20965937617064501</v>
      </c>
    </row>
    <row r="11" spans="2:40" ht="30" x14ac:dyDescent="0.25">
      <c r="B11" s="18" t="s">
        <v>200</v>
      </c>
      <c r="C11" s="17">
        <v>0.26282484275267298</v>
      </c>
      <c r="D11" s="17">
        <v>0.24817801612974499</v>
      </c>
      <c r="E11" s="17">
        <v>0.27843057771774299</v>
      </c>
      <c r="F11" s="17"/>
      <c r="G11" s="17">
        <v>0.27696562181450801</v>
      </c>
      <c r="H11" s="17">
        <v>0.30890768749767999</v>
      </c>
      <c r="I11" s="17">
        <v>0.23011555982857201</v>
      </c>
      <c r="J11" s="17">
        <v>0.29314789329089302</v>
      </c>
      <c r="K11" s="17">
        <v>0.224523936805885</v>
      </c>
      <c r="L11" s="17">
        <v>0.243597721473889</v>
      </c>
      <c r="M11" s="17"/>
      <c r="N11" s="17">
        <v>0.21628916009641699</v>
      </c>
      <c r="O11" s="17">
        <v>0.27033697668957601</v>
      </c>
      <c r="P11" s="17">
        <v>0.26884236097625502</v>
      </c>
      <c r="Q11" s="17">
        <v>0.29748166693278</v>
      </c>
      <c r="R11" s="17"/>
      <c r="S11" s="17">
        <v>0.244704801062434</v>
      </c>
      <c r="T11" s="17">
        <v>0.280546332705435</v>
      </c>
      <c r="U11" s="17">
        <v>0.24543408716634299</v>
      </c>
      <c r="V11" s="17">
        <v>0.342250261410736</v>
      </c>
      <c r="W11" s="17">
        <v>0.251103438398664</v>
      </c>
      <c r="X11" s="17">
        <v>0.253140351658181</v>
      </c>
      <c r="Y11" s="17">
        <v>0.29815791389735002</v>
      </c>
      <c r="Z11" s="17">
        <v>0.24555934554932801</v>
      </c>
      <c r="AA11" s="17">
        <v>0.224108138926845</v>
      </c>
      <c r="AB11" s="17">
        <v>0.25213565561523898</v>
      </c>
      <c r="AC11" s="17">
        <v>0.28371467478600598</v>
      </c>
      <c r="AD11" s="17">
        <v>0.20224166568429</v>
      </c>
      <c r="AE11" s="17"/>
      <c r="AF11" s="17">
        <v>0.27004927547594598</v>
      </c>
      <c r="AG11" s="17">
        <v>0.23528420444234499</v>
      </c>
      <c r="AH11" s="17">
        <v>0.361867434136314</v>
      </c>
      <c r="AI11" s="17"/>
      <c r="AJ11" s="17">
        <v>0.242724550967928</v>
      </c>
      <c r="AK11" s="17">
        <v>0.26613814953270798</v>
      </c>
      <c r="AL11" s="17">
        <v>0.25819497370461902</v>
      </c>
      <c r="AM11" s="17">
        <v>0.39182148394444399</v>
      </c>
      <c r="AN11" s="17">
        <v>0.33220365764335202</v>
      </c>
    </row>
    <row r="12" spans="2:40" x14ac:dyDescent="0.25">
      <c r="B12" s="18" t="s">
        <v>179</v>
      </c>
      <c r="C12" s="17">
        <v>0.117716748830184</v>
      </c>
      <c r="D12" s="17">
        <v>0.104586366151077</v>
      </c>
      <c r="E12" s="17">
        <v>0.129099564833524</v>
      </c>
      <c r="F12" s="17"/>
      <c r="G12" s="17">
        <v>0.14429151555018399</v>
      </c>
      <c r="H12" s="17">
        <v>0.133945342492649</v>
      </c>
      <c r="I12" s="17">
        <v>0.136926949494074</v>
      </c>
      <c r="J12" s="17">
        <v>0.13115850586603101</v>
      </c>
      <c r="K12" s="17">
        <v>8.5516519648842507E-2</v>
      </c>
      <c r="L12" s="17">
        <v>8.1806419246481493E-2</v>
      </c>
      <c r="M12" s="17"/>
      <c r="N12" s="17">
        <v>9.7100391359799601E-2</v>
      </c>
      <c r="O12" s="17">
        <v>0.12542397485437601</v>
      </c>
      <c r="P12" s="17">
        <v>0.124106869702829</v>
      </c>
      <c r="Q12" s="17">
        <v>0.125888139533816</v>
      </c>
      <c r="R12" s="17"/>
      <c r="S12" s="17">
        <v>0.10170313242529801</v>
      </c>
      <c r="T12" s="17">
        <v>0.109242446411203</v>
      </c>
      <c r="U12" s="17">
        <v>0.123083190585214</v>
      </c>
      <c r="V12" s="17">
        <v>0.138862398579263</v>
      </c>
      <c r="W12" s="17">
        <v>6.6134385956169897E-2</v>
      </c>
      <c r="X12" s="17">
        <v>0.110322065700623</v>
      </c>
      <c r="Y12" s="17">
        <v>0.15527707555093401</v>
      </c>
      <c r="Z12" s="17">
        <v>3.7113410616168199E-2</v>
      </c>
      <c r="AA12" s="17">
        <v>0.142781812075084</v>
      </c>
      <c r="AB12" s="17">
        <v>0.166642224619172</v>
      </c>
      <c r="AC12" s="17">
        <v>9.7827503948830705E-2</v>
      </c>
      <c r="AD12" s="17">
        <v>9.5543304520290306E-2</v>
      </c>
      <c r="AE12" s="17"/>
      <c r="AF12" s="17">
        <v>0.10602093029795399</v>
      </c>
      <c r="AG12" s="17">
        <v>0.13154822115561901</v>
      </c>
      <c r="AH12" s="17">
        <v>0.101734188401829</v>
      </c>
      <c r="AI12" s="17"/>
      <c r="AJ12" s="17">
        <v>0.109984446728372</v>
      </c>
      <c r="AK12" s="17">
        <v>0.14358953355232701</v>
      </c>
      <c r="AL12" s="17">
        <v>8.5898379645961503E-2</v>
      </c>
      <c r="AM12" s="17">
        <v>4.7517960839310001E-2</v>
      </c>
      <c r="AN12" s="17">
        <v>0.128467864398915</v>
      </c>
    </row>
    <row r="13" spans="2:40" x14ac:dyDescent="0.25">
      <c r="B13" s="18" t="s">
        <v>180</v>
      </c>
      <c r="C13" s="17">
        <v>8.1429319056042407E-2</v>
      </c>
      <c r="D13" s="17">
        <v>9.8459548608209296E-2</v>
      </c>
      <c r="E13" s="17">
        <v>6.51900960064275E-2</v>
      </c>
      <c r="F13" s="17"/>
      <c r="G13" s="17">
        <v>8.5209391611103497E-2</v>
      </c>
      <c r="H13" s="17">
        <v>7.9526146975648901E-2</v>
      </c>
      <c r="I13" s="17">
        <v>0.105116281867043</v>
      </c>
      <c r="J13" s="17">
        <v>0.100281143957935</v>
      </c>
      <c r="K13" s="17">
        <v>7.4232633287137403E-2</v>
      </c>
      <c r="L13" s="17">
        <v>5.05846617841142E-2</v>
      </c>
      <c r="M13" s="17"/>
      <c r="N13" s="17">
        <v>5.6873302026397302E-2</v>
      </c>
      <c r="O13" s="17">
        <v>8.6196180572930298E-2</v>
      </c>
      <c r="P13" s="17">
        <v>8.1965588430238295E-2</v>
      </c>
      <c r="Q13" s="17">
        <v>0.10361015730726</v>
      </c>
      <c r="R13" s="17"/>
      <c r="S13" s="17">
        <v>8.1144701135236502E-2</v>
      </c>
      <c r="T13" s="17">
        <v>7.9598226201861397E-2</v>
      </c>
      <c r="U13" s="17">
        <v>8.1222144326960399E-2</v>
      </c>
      <c r="V13" s="17">
        <v>7.5476969260144605E-2</v>
      </c>
      <c r="W13" s="17">
        <v>6.8168783267523902E-2</v>
      </c>
      <c r="X13" s="17">
        <v>0.104308720186223</v>
      </c>
      <c r="Y13" s="17">
        <v>6.5393945492866104E-2</v>
      </c>
      <c r="Z13" s="17">
        <v>0.14752237951480299</v>
      </c>
      <c r="AA13" s="17">
        <v>6.9483739147321005E-2</v>
      </c>
      <c r="AB13" s="17">
        <v>5.9177154502612697E-2</v>
      </c>
      <c r="AC13" s="17">
        <v>9.8337623798059701E-2</v>
      </c>
      <c r="AD13" s="17">
        <v>0.109027899810495</v>
      </c>
      <c r="AE13" s="17"/>
      <c r="AF13" s="17">
        <v>8.8788971884934495E-2</v>
      </c>
      <c r="AG13" s="17">
        <v>8.1221059165273404E-2</v>
      </c>
      <c r="AH13" s="17">
        <v>5.1810212327075299E-2</v>
      </c>
      <c r="AI13" s="17"/>
      <c r="AJ13" s="17">
        <v>5.6012295948939403E-2</v>
      </c>
      <c r="AK13" s="17">
        <v>9.9688698956896304E-2</v>
      </c>
      <c r="AL13" s="17">
        <v>0.117467675770592</v>
      </c>
      <c r="AM13" s="17">
        <v>5.0438665590317899E-2</v>
      </c>
      <c r="AN13" s="17">
        <v>6.5600862278609604E-2</v>
      </c>
    </row>
    <row r="14" spans="2:40" x14ac:dyDescent="0.25">
      <c r="B14" s="18" t="s">
        <v>122</v>
      </c>
      <c r="C14" s="17">
        <v>6.7703042930524995E-2</v>
      </c>
      <c r="D14" s="17">
        <v>3.9773708959234301E-2</v>
      </c>
      <c r="E14" s="17">
        <v>9.3572991583117104E-2</v>
      </c>
      <c r="F14" s="17"/>
      <c r="G14" s="17">
        <v>4.3584346535737402E-2</v>
      </c>
      <c r="H14" s="17">
        <v>4.1091264688851499E-2</v>
      </c>
      <c r="I14" s="17">
        <v>6.7017011187063394E-2</v>
      </c>
      <c r="J14" s="17">
        <v>9.8253496536549106E-2</v>
      </c>
      <c r="K14" s="17">
        <v>9.5892158536112604E-2</v>
      </c>
      <c r="L14" s="17">
        <v>6.2110554646059801E-2</v>
      </c>
      <c r="M14" s="17"/>
      <c r="N14" s="17">
        <v>5.8125590097528199E-2</v>
      </c>
      <c r="O14" s="17">
        <v>5.6341086753649398E-2</v>
      </c>
      <c r="P14" s="17">
        <v>5.7322439054549201E-2</v>
      </c>
      <c r="Q14" s="17">
        <v>9.7726097059181602E-2</v>
      </c>
      <c r="R14" s="17"/>
      <c r="S14" s="17">
        <v>6.6728844376669497E-2</v>
      </c>
      <c r="T14" s="17">
        <v>4.9567378431228597E-2</v>
      </c>
      <c r="U14" s="17">
        <v>0.108718104389727</v>
      </c>
      <c r="V14" s="17">
        <v>5.0473748069219601E-2</v>
      </c>
      <c r="W14" s="17">
        <v>6.3317034424510699E-2</v>
      </c>
      <c r="X14" s="17">
        <v>8.1761655126702804E-2</v>
      </c>
      <c r="Y14" s="17">
        <v>6.3262892394098894E-2</v>
      </c>
      <c r="Z14" s="17">
        <v>6.2665759933791296E-2</v>
      </c>
      <c r="AA14" s="17">
        <v>5.93042405565639E-2</v>
      </c>
      <c r="AB14" s="17">
        <v>5.1714708545126997E-2</v>
      </c>
      <c r="AC14" s="17">
        <v>7.9968267610902394E-2</v>
      </c>
      <c r="AD14" s="17">
        <v>0.13849124377988201</v>
      </c>
      <c r="AE14" s="17"/>
      <c r="AF14" s="17">
        <v>6.6348824742534701E-2</v>
      </c>
      <c r="AG14" s="17">
        <v>5.2557966588888401E-2</v>
      </c>
      <c r="AH14" s="17">
        <v>0.118481205441126</v>
      </c>
      <c r="AI14" s="17"/>
      <c r="AJ14" s="17">
        <v>5.5469469589456602E-2</v>
      </c>
      <c r="AK14" s="17">
        <v>5.0819743348474999E-2</v>
      </c>
      <c r="AL14" s="17">
        <v>4.8516847735988099E-2</v>
      </c>
      <c r="AM14" s="17">
        <v>7.8118872315965399E-2</v>
      </c>
      <c r="AN14" s="17">
        <v>0.14551620612944699</v>
      </c>
    </row>
    <row r="15" spans="2:40" x14ac:dyDescent="0.25">
      <c r="B15" s="18" t="s">
        <v>181</v>
      </c>
      <c r="C15" s="20">
        <v>0.47032604643057502</v>
      </c>
      <c r="D15" s="20">
        <v>0.50900236015173395</v>
      </c>
      <c r="E15" s="20">
        <v>0.43370676985918799</v>
      </c>
      <c r="F15" s="20"/>
      <c r="G15" s="20">
        <v>0.44994912448846702</v>
      </c>
      <c r="H15" s="20">
        <v>0.43652955834516999</v>
      </c>
      <c r="I15" s="20">
        <v>0.460824197623247</v>
      </c>
      <c r="J15" s="20">
        <v>0.37715896034859098</v>
      </c>
      <c r="K15" s="20">
        <v>0.51983475172202298</v>
      </c>
      <c r="L15" s="20">
        <v>0.56190064284945596</v>
      </c>
      <c r="M15" s="20"/>
      <c r="N15" s="20">
        <v>0.57161155641985795</v>
      </c>
      <c r="O15" s="20">
        <v>0.46170178112946902</v>
      </c>
      <c r="P15" s="20">
        <v>0.46776274183612798</v>
      </c>
      <c r="Q15" s="20">
        <v>0.37529393916696202</v>
      </c>
      <c r="R15" s="20"/>
      <c r="S15" s="20">
        <v>0.50571852100036196</v>
      </c>
      <c r="T15" s="20">
        <v>0.48104561625027098</v>
      </c>
      <c r="U15" s="20">
        <v>0.44154247353175602</v>
      </c>
      <c r="V15" s="20">
        <v>0.392936622680638</v>
      </c>
      <c r="W15" s="20">
        <v>0.55127635795313101</v>
      </c>
      <c r="X15" s="20">
        <v>0.450467207328271</v>
      </c>
      <c r="Y15" s="20">
        <v>0.417908172664751</v>
      </c>
      <c r="Z15" s="20">
        <v>0.50713910438591003</v>
      </c>
      <c r="AA15" s="20">
        <v>0.50432206929418699</v>
      </c>
      <c r="AB15" s="20">
        <v>0.47033025671785</v>
      </c>
      <c r="AC15" s="20">
        <v>0.440151929856201</v>
      </c>
      <c r="AD15" s="20">
        <v>0.45469588620504298</v>
      </c>
      <c r="AE15" s="20"/>
      <c r="AF15" s="20">
        <v>0.46879199759863099</v>
      </c>
      <c r="AG15" s="20">
        <v>0.49938854864787402</v>
      </c>
      <c r="AH15" s="20">
        <v>0.36610695969365498</v>
      </c>
      <c r="AI15" s="20"/>
      <c r="AJ15" s="20">
        <v>0.53580923676530401</v>
      </c>
      <c r="AK15" s="20">
        <v>0.43976387460959399</v>
      </c>
      <c r="AL15" s="20">
        <v>0.48992212314283901</v>
      </c>
      <c r="AM15" s="20">
        <v>0.43210301730996298</v>
      </c>
      <c r="AN15" s="20">
        <v>0.32821140954967598</v>
      </c>
    </row>
    <row r="16" spans="2:40" x14ac:dyDescent="0.25">
      <c r="B16" s="18" t="s">
        <v>182</v>
      </c>
      <c r="C16" s="20">
        <v>0.19914606788622699</v>
      </c>
      <c r="D16" s="20">
        <v>0.20304591475928599</v>
      </c>
      <c r="E16" s="20">
        <v>0.194289660839952</v>
      </c>
      <c r="F16" s="20"/>
      <c r="G16" s="20">
        <v>0.22950090716128699</v>
      </c>
      <c r="H16" s="20">
        <v>0.213471489468298</v>
      </c>
      <c r="I16" s="20">
        <v>0.24204323136111799</v>
      </c>
      <c r="J16" s="20">
        <v>0.231439649823967</v>
      </c>
      <c r="K16" s="20">
        <v>0.15974915293597999</v>
      </c>
      <c r="L16" s="20">
        <v>0.13239108103059599</v>
      </c>
      <c r="M16" s="20"/>
      <c r="N16" s="20">
        <v>0.15397369338619701</v>
      </c>
      <c r="O16" s="20">
        <v>0.211620155427306</v>
      </c>
      <c r="P16" s="20">
        <v>0.20607245813306799</v>
      </c>
      <c r="Q16" s="20">
        <v>0.229498296841077</v>
      </c>
      <c r="R16" s="20"/>
      <c r="S16" s="20">
        <v>0.18284783356053499</v>
      </c>
      <c r="T16" s="20">
        <v>0.188840672613065</v>
      </c>
      <c r="U16" s="20">
        <v>0.20430533491217401</v>
      </c>
      <c r="V16" s="20">
        <v>0.21433936783940699</v>
      </c>
      <c r="W16" s="20">
        <v>0.13430316922369401</v>
      </c>
      <c r="X16" s="20">
        <v>0.214630785886845</v>
      </c>
      <c r="Y16" s="20">
        <v>0.22067102104379999</v>
      </c>
      <c r="Z16" s="20">
        <v>0.18463579013097101</v>
      </c>
      <c r="AA16" s="20">
        <v>0.21226555122240501</v>
      </c>
      <c r="AB16" s="20">
        <v>0.22581937912178399</v>
      </c>
      <c r="AC16" s="20">
        <v>0.19616512774688999</v>
      </c>
      <c r="AD16" s="20">
        <v>0.20457120433078599</v>
      </c>
      <c r="AE16" s="20"/>
      <c r="AF16" s="20">
        <v>0.19480990218288899</v>
      </c>
      <c r="AG16" s="20">
        <v>0.21276928032089301</v>
      </c>
      <c r="AH16" s="20">
        <v>0.15354440072890399</v>
      </c>
      <c r="AI16" s="20"/>
      <c r="AJ16" s="20">
        <v>0.16599674267731199</v>
      </c>
      <c r="AK16" s="20">
        <v>0.24327823250922301</v>
      </c>
      <c r="AL16" s="20">
        <v>0.203366055416554</v>
      </c>
      <c r="AM16" s="20">
        <v>9.7956626429627894E-2</v>
      </c>
      <c r="AN16" s="20">
        <v>0.19406872667752501</v>
      </c>
    </row>
    <row r="17" spans="2:40" x14ac:dyDescent="0.25">
      <c r="B17" s="18" t="s">
        <v>106</v>
      </c>
      <c r="C17" s="21">
        <v>0.271179978544348</v>
      </c>
      <c r="D17" s="21">
        <v>0.30595644539244798</v>
      </c>
      <c r="E17" s="21">
        <v>0.23941710901923599</v>
      </c>
      <c r="F17" s="21"/>
      <c r="G17" s="21">
        <v>0.22044821732718001</v>
      </c>
      <c r="H17" s="21">
        <v>0.22305806887687199</v>
      </c>
      <c r="I17" s="21">
        <v>0.21878096626213001</v>
      </c>
      <c r="J17" s="21">
        <v>0.145719310524624</v>
      </c>
      <c r="K17" s="21">
        <v>0.36008559878604302</v>
      </c>
      <c r="L17" s="21">
        <v>0.42950956181886002</v>
      </c>
      <c r="M17" s="21"/>
      <c r="N17" s="21">
        <v>0.41763786303366102</v>
      </c>
      <c r="O17" s="21">
        <v>0.25008162570216302</v>
      </c>
      <c r="P17" s="21">
        <v>0.26169028370306102</v>
      </c>
      <c r="Q17" s="21">
        <v>0.14579564232588499</v>
      </c>
      <c r="R17" s="21"/>
      <c r="S17" s="21">
        <v>0.322870687439827</v>
      </c>
      <c r="T17" s="21">
        <v>0.292204943637207</v>
      </c>
      <c r="U17" s="21">
        <v>0.23723713861958101</v>
      </c>
      <c r="V17" s="21">
        <v>0.17859725484123001</v>
      </c>
      <c r="W17" s="21">
        <v>0.416973188729438</v>
      </c>
      <c r="X17" s="21">
        <v>0.235836421441425</v>
      </c>
      <c r="Y17" s="21">
        <v>0.19723715162095101</v>
      </c>
      <c r="Z17" s="21">
        <v>0.322503314254938</v>
      </c>
      <c r="AA17" s="21">
        <v>0.29205651807178201</v>
      </c>
      <c r="AB17" s="21">
        <v>0.24451087759606499</v>
      </c>
      <c r="AC17" s="21">
        <v>0.24398680210931001</v>
      </c>
      <c r="AD17" s="21">
        <v>0.25012468187425702</v>
      </c>
      <c r="AE17" s="21"/>
      <c r="AF17" s="21">
        <v>0.27398209541574198</v>
      </c>
      <c r="AG17" s="21">
        <v>0.28661926832698098</v>
      </c>
      <c r="AH17" s="21">
        <v>0.21256255896474999</v>
      </c>
      <c r="AI17" s="21"/>
      <c r="AJ17" s="21">
        <v>0.36981249408799199</v>
      </c>
      <c r="AK17" s="21">
        <v>0.196485642100372</v>
      </c>
      <c r="AL17" s="21">
        <v>0.286556067726285</v>
      </c>
      <c r="AM17" s="21">
        <v>0.33414639088033499</v>
      </c>
      <c r="AN17" s="21">
        <v>0.134142682872151</v>
      </c>
    </row>
    <row r="18" spans="2:40" x14ac:dyDescent="0.25">
      <c r="B18" s="16"/>
    </row>
    <row r="19" spans="2:40" x14ac:dyDescent="0.25">
      <c r="B19" t="s">
        <v>67</v>
      </c>
    </row>
    <row r="20" spans="2:40" x14ac:dyDescent="0.25">
      <c r="B20" t="s">
        <v>68</v>
      </c>
    </row>
    <row r="22" spans="2:40" x14ac:dyDescent="0.25">
      <c r="B22"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N22"/>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65</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2012</v>
      </c>
      <c r="D7" s="10">
        <v>975</v>
      </c>
      <c r="E7" s="10">
        <v>1032</v>
      </c>
      <c r="F7" s="10"/>
      <c r="G7" s="10">
        <v>273</v>
      </c>
      <c r="H7" s="10">
        <v>338</v>
      </c>
      <c r="I7" s="10">
        <v>319</v>
      </c>
      <c r="J7" s="10">
        <v>315</v>
      </c>
      <c r="K7" s="10">
        <v>303</v>
      </c>
      <c r="L7" s="10">
        <v>464</v>
      </c>
      <c r="M7" s="10"/>
      <c r="N7" s="10">
        <v>579</v>
      </c>
      <c r="O7" s="10">
        <v>546</v>
      </c>
      <c r="P7" s="10">
        <v>406</v>
      </c>
      <c r="Q7" s="10">
        <v>474</v>
      </c>
      <c r="R7" s="10"/>
      <c r="S7" s="10">
        <v>276</v>
      </c>
      <c r="T7" s="10">
        <v>270</v>
      </c>
      <c r="U7" s="10">
        <v>166</v>
      </c>
      <c r="V7" s="10">
        <v>168</v>
      </c>
      <c r="W7" s="10">
        <v>133</v>
      </c>
      <c r="X7" s="10">
        <v>182</v>
      </c>
      <c r="Y7" s="10">
        <v>164</v>
      </c>
      <c r="Z7" s="10">
        <v>84</v>
      </c>
      <c r="AA7" s="10">
        <v>232</v>
      </c>
      <c r="AB7" s="10">
        <v>188</v>
      </c>
      <c r="AC7" s="10">
        <v>103</v>
      </c>
      <c r="AD7" s="10">
        <v>46</v>
      </c>
      <c r="AE7" s="10"/>
      <c r="AF7" s="10">
        <v>773</v>
      </c>
      <c r="AG7" s="10">
        <v>894</v>
      </c>
      <c r="AH7" s="10">
        <v>216</v>
      </c>
      <c r="AI7" s="10"/>
      <c r="AJ7" s="10">
        <v>766</v>
      </c>
      <c r="AK7" s="10">
        <v>582</v>
      </c>
      <c r="AL7" s="10">
        <v>165</v>
      </c>
      <c r="AM7" s="10">
        <v>38</v>
      </c>
      <c r="AN7" s="10">
        <v>203</v>
      </c>
    </row>
    <row r="8" spans="2:40" ht="30" customHeight="1" x14ac:dyDescent="0.25">
      <c r="B8" s="11" t="s">
        <v>20</v>
      </c>
      <c r="C8" s="11">
        <v>2012</v>
      </c>
      <c r="D8" s="11">
        <v>992</v>
      </c>
      <c r="E8" s="11">
        <v>1015</v>
      </c>
      <c r="F8" s="11"/>
      <c r="G8" s="11">
        <v>280</v>
      </c>
      <c r="H8" s="11">
        <v>342</v>
      </c>
      <c r="I8" s="11">
        <v>343</v>
      </c>
      <c r="J8" s="11">
        <v>343</v>
      </c>
      <c r="K8" s="11">
        <v>283</v>
      </c>
      <c r="L8" s="11">
        <v>420</v>
      </c>
      <c r="M8" s="11"/>
      <c r="N8" s="11">
        <v>541</v>
      </c>
      <c r="O8" s="11">
        <v>521</v>
      </c>
      <c r="P8" s="11">
        <v>441</v>
      </c>
      <c r="Q8" s="11">
        <v>502</v>
      </c>
      <c r="R8" s="11"/>
      <c r="S8" s="11">
        <v>282</v>
      </c>
      <c r="T8" s="11">
        <v>262</v>
      </c>
      <c r="U8" s="11">
        <v>161</v>
      </c>
      <c r="V8" s="11">
        <v>181</v>
      </c>
      <c r="W8" s="11">
        <v>141</v>
      </c>
      <c r="X8" s="11">
        <v>181</v>
      </c>
      <c r="Y8" s="11">
        <v>161</v>
      </c>
      <c r="Z8" s="11">
        <v>80</v>
      </c>
      <c r="AA8" s="11">
        <v>221</v>
      </c>
      <c r="AB8" s="11">
        <v>181</v>
      </c>
      <c r="AC8" s="11">
        <v>101</v>
      </c>
      <c r="AD8" s="11">
        <v>60</v>
      </c>
      <c r="AE8" s="11"/>
      <c r="AF8" s="11">
        <v>773</v>
      </c>
      <c r="AG8" s="11">
        <v>887</v>
      </c>
      <c r="AH8" s="11">
        <v>220</v>
      </c>
      <c r="AI8" s="11"/>
      <c r="AJ8" s="11">
        <v>755</v>
      </c>
      <c r="AK8" s="11">
        <v>583</v>
      </c>
      <c r="AL8" s="11">
        <v>160</v>
      </c>
      <c r="AM8" s="11">
        <v>39</v>
      </c>
      <c r="AN8" s="11">
        <v>209</v>
      </c>
    </row>
    <row r="9" spans="2:40" x14ac:dyDescent="0.25">
      <c r="B9" s="18" t="s">
        <v>56</v>
      </c>
      <c r="C9" s="17">
        <v>0.28032278217106499</v>
      </c>
      <c r="D9" s="17">
        <v>0.28681724383684598</v>
      </c>
      <c r="E9" s="17">
        <v>0.27431494294702902</v>
      </c>
      <c r="F9" s="17"/>
      <c r="G9" s="17">
        <v>0.43549047689244402</v>
      </c>
      <c r="H9" s="17">
        <v>0.34813309636095102</v>
      </c>
      <c r="I9" s="17">
        <v>0.28819872834197002</v>
      </c>
      <c r="J9" s="17">
        <v>0.21322688062678</v>
      </c>
      <c r="K9" s="17">
        <v>0.21004523737019901</v>
      </c>
      <c r="L9" s="17">
        <v>0.21726318249240401</v>
      </c>
      <c r="M9" s="17"/>
      <c r="N9" s="17">
        <v>0.275834859952936</v>
      </c>
      <c r="O9" s="17">
        <v>0.26095412335346901</v>
      </c>
      <c r="P9" s="17">
        <v>0.32190142153816498</v>
      </c>
      <c r="Q9" s="17">
        <v>0.26882892713350398</v>
      </c>
      <c r="R9" s="17"/>
      <c r="S9" s="17">
        <v>0.362068694552244</v>
      </c>
      <c r="T9" s="17">
        <v>0.27473248752856899</v>
      </c>
      <c r="U9" s="17">
        <v>0.297272939194556</v>
      </c>
      <c r="V9" s="17">
        <v>0.21156720116761699</v>
      </c>
      <c r="W9" s="17">
        <v>0.24645181524558701</v>
      </c>
      <c r="X9" s="17">
        <v>0.27104009533628898</v>
      </c>
      <c r="Y9" s="17">
        <v>0.33193280802844699</v>
      </c>
      <c r="Z9" s="17">
        <v>0.241884861290696</v>
      </c>
      <c r="AA9" s="17">
        <v>0.34261535214850197</v>
      </c>
      <c r="AB9" s="17">
        <v>0.24011571873475701</v>
      </c>
      <c r="AC9" s="17">
        <v>0.250706541885311</v>
      </c>
      <c r="AD9" s="17">
        <v>4.4596571112588003E-2</v>
      </c>
      <c r="AE9" s="17"/>
      <c r="AF9" s="17">
        <v>0.25213274647549899</v>
      </c>
      <c r="AG9" s="17">
        <v>0.28952945322031498</v>
      </c>
      <c r="AH9" s="17">
        <v>0.25355060960085501</v>
      </c>
      <c r="AI9" s="17"/>
      <c r="AJ9" s="17">
        <v>0.26110452982454002</v>
      </c>
      <c r="AK9" s="17">
        <v>0.32248589129698102</v>
      </c>
      <c r="AL9" s="17">
        <v>0.28921284186194801</v>
      </c>
      <c r="AM9" s="17">
        <v>0.18320759468060699</v>
      </c>
      <c r="AN9" s="17">
        <v>0.24336201433282401</v>
      </c>
    </row>
    <row r="10" spans="2:40" x14ac:dyDescent="0.25">
      <c r="B10" s="18" t="s">
        <v>57</v>
      </c>
      <c r="C10" s="17">
        <v>0.152688450110958</v>
      </c>
      <c r="D10" s="17">
        <v>0.15696780901754201</v>
      </c>
      <c r="E10" s="17">
        <v>0.14925902780845501</v>
      </c>
      <c r="F10" s="17"/>
      <c r="G10" s="17">
        <v>0.10771211048440001</v>
      </c>
      <c r="H10" s="17">
        <v>0.13130721853420799</v>
      </c>
      <c r="I10" s="17">
        <v>0.17806330400635201</v>
      </c>
      <c r="J10" s="17">
        <v>0.185015544997678</v>
      </c>
      <c r="K10" s="17">
        <v>0.135535544693904</v>
      </c>
      <c r="L10" s="17">
        <v>0.164549865547508</v>
      </c>
      <c r="M10" s="17"/>
      <c r="N10" s="17">
        <v>0.139306773715315</v>
      </c>
      <c r="O10" s="17">
        <v>0.16306768472476499</v>
      </c>
      <c r="P10" s="17">
        <v>0.13083500539493001</v>
      </c>
      <c r="Q10" s="17">
        <v>0.17150343110228999</v>
      </c>
      <c r="R10" s="17"/>
      <c r="S10" s="17">
        <v>0.117231293761836</v>
      </c>
      <c r="T10" s="17">
        <v>0.119020497316507</v>
      </c>
      <c r="U10" s="17">
        <v>0.119166998975303</v>
      </c>
      <c r="V10" s="17">
        <v>0.23709631803286901</v>
      </c>
      <c r="W10" s="17">
        <v>0.171065302396848</v>
      </c>
      <c r="X10" s="17">
        <v>0.17118124268006399</v>
      </c>
      <c r="Y10" s="17">
        <v>0.181618770084081</v>
      </c>
      <c r="Z10" s="17">
        <v>0.20205990527783199</v>
      </c>
      <c r="AA10" s="17">
        <v>0.17289725394519201</v>
      </c>
      <c r="AB10" s="17">
        <v>0.104251144028389</v>
      </c>
      <c r="AC10" s="17">
        <v>0.200226069136059</v>
      </c>
      <c r="AD10" s="17">
        <v>5.07351103442591E-2</v>
      </c>
      <c r="AE10" s="17"/>
      <c r="AF10" s="17">
        <v>0.16804894376090199</v>
      </c>
      <c r="AG10" s="17">
        <v>0.13806402808162699</v>
      </c>
      <c r="AH10" s="17">
        <v>0.19621405503247799</v>
      </c>
      <c r="AI10" s="17"/>
      <c r="AJ10" s="17">
        <v>0.156873795206417</v>
      </c>
      <c r="AK10" s="17">
        <v>0.140714272005072</v>
      </c>
      <c r="AL10" s="17">
        <v>0.164498023318044</v>
      </c>
      <c r="AM10" s="17">
        <v>0.31475294226272499</v>
      </c>
      <c r="AN10" s="17">
        <v>0.164221883697756</v>
      </c>
    </row>
    <row r="11" spans="2:40" x14ac:dyDescent="0.25">
      <c r="B11" s="18" t="s">
        <v>58</v>
      </c>
      <c r="C11" s="17">
        <v>5.8859895303191599E-2</v>
      </c>
      <c r="D11" s="17">
        <v>6.2040483704853801E-2</v>
      </c>
      <c r="E11" s="17">
        <v>5.6042007803390401E-2</v>
      </c>
      <c r="F11" s="17"/>
      <c r="G11" s="17">
        <v>3.1467060073476598E-2</v>
      </c>
      <c r="H11" s="17">
        <v>6.3149044947550997E-2</v>
      </c>
      <c r="I11" s="17">
        <v>5.95821636745845E-2</v>
      </c>
      <c r="J11" s="17">
        <v>6.3162940351153496E-2</v>
      </c>
      <c r="K11" s="17">
        <v>5.72835304494567E-2</v>
      </c>
      <c r="L11" s="17">
        <v>7.0592855176039498E-2</v>
      </c>
      <c r="M11" s="17"/>
      <c r="N11" s="17">
        <v>5.6369271626554002E-2</v>
      </c>
      <c r="O11" s="17">
        <v>6.3550150068255901E-2</v>
      </c>
      <c r="P11" s="17">
        <v>5.5327867038386901E-2</v>
      </c>
      <c r="Q11" s="17">
        <v>6.05998323716452E-2</v>
      </c>
      <c r="R11" s="17"/>
      <c r="S11" s="17">
        <v>3.5078909446124802E-2</v>
      </c>
      <c r="T11" s="17">
        <v>0.104578132172594</v>
      </c>
      <c r="U11" s="17">
        <v>5.3907114225236301E-2</v>
      </c>
      <c r="V11" s="17">
        <v>5.4335748035351697E-2</v>
      </c>
      <c r="W11" s="17">
        <v>5.2688826495349797E-2</v>
      </c>
      <c r="X11" s="17">
        <v>4.4624216303877702E-2</v>
      </c>
      <c r="Y11" s="17">
        <v>5.59135535397201E-2</v>
      </c>
      <c r="Z11" s="17">
        <v>3.8132661132113999E-2</v>
      </c>
      <c r="AA11" s="17">
        <v>5.62039688328628E-2</v>
      </c>
      <c r="AB11" s="17">
        <v>5.0219221302166002E-2</v>
      </c>
      <c r="AC11" s="17">
        <v>0.134128605038769</v>
      </c>
      <c r="AD11" s="17">
        <v>0</v>
      </c>
      <c r="AE11" s="17"/>
      <c r="AF11" s="17">
        <v>6.5474477769300196E-2</v>
      </c>
      <c r="AG11" s="17">
        <v>5.6224778145801999E-2</v>
      </c>
      <c r="AH11" s="17">
        <v>5.9986162701901401E-2</v>
      </c>
      <c r="AI11" s="17"/>
      <c r="AJ11" s="17">
        <v>7.3657354912673098E-2</v>
      </c>
      <c r="AK11" s="17">
        <v>5.5250047117985299E-2</v>
      </c>
      <c r="AL11" s="17">
        <v>5.5152118181422398E-2</v>
      </c>
      <c r="AM11" s="17">
        <v>0</v>
      </c>
      <c r="AN11" s="17">
        <v>4.0699955197036002E-2</v>
      </c>
    </row>
    <row r="12" spans="2:40" x14ac:dyDescent="0.25">
      <c r="B12" s="18" t="s">
        <v>59</v>
      </c>
      <c r="C12" s="17">
        <v>9.8291384527360498E-2</v>
      </c>
      <c r="D12" s="17">
        <v>8.6644868137348105E-2</v>
      </c>
      <c r="E12" s="17">
        <v>0.110155245544153</v>
      </c>
      <c r="F12" s="17"/>
      <c r="G12" s="17">
        <v>5.2319538355406599E-2</v>
      </c>
      <c r="H12" s="17">
        <v>8.0513386429518705E-2</v>
      </c>
      <c r="I12" s="17">
        <v>0.11042383877031201</v>
      </c>
      <c r="J12" s="17">
        <v>0.13060513500051901</v>
      </c>
      <c r="K12" s="17">
        <v>0.120844643905286</v>
      </c>
      <c r="L12" s="17">
        <v>9.1968583496898806E-2</v>
      </c>
      <c r="M12" s="17"/>
      <c r="N12" s="17">
        <v>0.101885320653731</v>
      </c>
      <c r="O12" s="17">
        <v>0.104658476705345</v>
      </c>
      <c r="P12" s="17">
        <v>9.6733004427824898E-2</v>
      </c>
      <c r="Q12" s="17">
        <v>8.8396036436630604E-2</v>
      </c>
      <c r="R12" s="17"/>
      <c r="S12" s="17">
        <v>0.179518481609729</v>
      </c>
      <c r="T12" s="17">
        <v>0.10951949756304701</v>
      </c>
      <c r="U12" s="17">
        <v>0.100387345849956</v>
      </c>
      <c r="V12" s="17">
        <v>0.106973574565234</v>
      </c>
      <c r="W12" s="17">
        <v>9.70547889294682E-2</v>
      </c>
      <c r="X12" s="17">
        <v>8.9671712760972702E-2</v>
      </c>
      <c r="Y12" s="17">
        <v>8.2635142050990096E-2</v>
      </c>
      <c r="Z12" s="17">
        <v>6.80367728404358E-2</v>
      </c>
      <c r="AA12" s="17">
        <v>7.2413702904320504E-2</v>
      </c>
      <c r="AB12" s="17">
        <v>5.5869104691337899E-2</v>
      </c>
      <c r="AC12" s="17">
        <v>6.6881320272547895E-2</v>
      </c>
      <c r="AD12" s="17">
        <v>2.3282506059782899E-2</v>
      </c>
      <c r="AE12" s="17"/>
      <c r="AF12" s="17">
        <v>0.10201720761782999</v>
      </c>
      <c r="AG12" s="17">
        <v>9.9284265286710499E-2</v>
      </c>
      <c r="AH12" s="17">
        <v>0.105996236033401</v>
      </c>
      <c r="AI12" s="17"/>
      <c r="AJ12" s="17">
        <v>9.6861967828994894E-2</v>
      </c>
      <c r="AK12" s="17">
        <v>0.110674728934665</v>
      </c>
      <c r="AL12" s="17">
        <v>0.116381147201522</v>
      </c>
      <c r="AM12" s="17">
        <v>0.116609333648686</v>
      </c>
      <c r="AN12" s="17">
        <v>0.108835585436315</v>
      </c>
    </row>
    <row r="13" spans="2:40" x14ac:dyDescent="0.25">
      <c r="B13" s="18" t="s">
        <v>60</v>
      </c>
      <c r="C13" s="17">
        <v>0.121521488459276</v>
      </c>
      <c r="D13" s="17">
        <v>0.123144933558141</v>
      </c>
      <c r="E13" s="17">
        <v>0.11954967460055201</v>
      </c>
      <c r="F13" s="17"/>
      <c r="G13" s="17">
        <v>0.104478944448231</v>
      </c>
      <c r="H13" s="17">
        <v>0.12554641553572701</v>
      </c>
      <c r="I13" s="17">
        <v>9.0142609082495995E-2</v>
      </c>
      <c r="J13" s="17">
        <v>0.122353240265814</v>
      </c>
      <c r="K13" s="17">
        <v>0.138662548463823</v>
      </c>
      <c r="L13" s="17">
        <v>0.14300088825732901</v>
      </c>
      <c r="M13" s="17"/>
      <c r="N13" s="17">
        <v>0.14408729363473499</v>
      </c>
      <c r="O13" s="17">
        <v>0.143167472035516</v>
      </c>
      <c r="P13" s="17">
        <v>0.11179047493516001</v>
      </c>
      <c r="Q13" s="17">
        <v>8.4980391527414906E-2</v>
      </c>
      <c r="R13" s="17"/>
      <c r="S13" s="17">
        <v>0.107299497730203</v>
      </c>
      <c r="T13" s="17">
        <v>0.13264591500227199</v>
      </c>
      <c r="U13" s="17">
        <v>0.13247762846861799</v>
      </c>
      <c r="V13" s="17">
        <v>0.14144111881438101</v>
      </c>
      <c r="W13" s="17">
        <v>0.16180687553529</v>
      </c>
      <c r="X13" s="17">
        <v>0.137228949642343</v>
      </c>
      <c r="Y13" s="17">
        <v>0.12621732915626299</v>
      </c>
      <c r="Z13" s="17">
        <v>0.142454997903706</v>
      </c>
      <c r="AA13" s="17">
        <v>0.124273618371865</v>
      </c>
      <c r="AB13" s="17">
        <v>7.6596935440631106E-2</v>
      </c>
      <c r="AC13" s="17">
        <v>0.11736048471471699</v>
      </c>
      <c r="AD13" s="17">
        <v>0</v>
      </c>
      <c r="AE13" s="17"/>
      <c r="AF13" s="17">
        <v>0.14099619731648999</v>
      </c>
      <c r="AG13" s="17">
        <v>0.108515728400278</v>
      </c>
      <c r="AH13" s="17">
        <v>0.101250419443392</v>
      </c>
      <c r="AI13" s="17"/>
      <c r="AJ13" s="17">
        <v>0.14096540445278799</v>
      </c>
      <c r="AK13" s="17">
        <v>0.113506321131445</v>
      </c>
      <c r="AL13" s="17">
        <v>0.10137860088386599</v>
      </c>
      <c r="AM13" s="17">
        <v>0.153961902310781</v>
      </c>
      <c r="AN13" s="17">
        <v>0.107290325146761</v>
      </c>
    </row>
    <row r="14" spans="2:40" x14ac:dyDescent="0.25">
      <c r="B14" s="18" t="s">
        <v>61</v>
      </c>
      <c r="C14" s="17">
        <v>8.4048759875311796E-2</v>
      </c>
      <c r="D14" s="17">
        <v>8.7413260077742402E-2</v>
      </c>
      <c r="E14" s="17">
        <v>8.0274319022895793E-2</v>
      </c>
      <c r="F14" s="17"/>
      <c r="G14" s="17">
        <v>8.9581330514336602E-2</v>
      </c>
      <c r="H14" s="17">
        <v>0.102273229539385</v>
      </c>
      <c r="I14" s="17">
        <v>0.105182503808001</v>
      </c>
      <c r="J14" s="17">
        <v>5.5564159520533001E-2</v>
      </c>
      <c r="K14" s="17">
        <v>8.8940349837254296E-2</v>
      </c>
      <c r="L14" s="17">
        <v>6.8218518428512898E-2</v>
      </c>
      <c r="M14" s="17"/>
      <c r="N14" s="17">
        <v>8.8130497022344198E-2</v>
      </c>
      <c r="O14" s="17">
        <v>5.5907622978163797E-2</v>
      </c>
      <c r="P14" s="17">
        <v>0.101217709375618</v>
      </c>
      <c r="Q14" s="17">
        <v>9.4945467278422305E-2</v>
      </c>
      <c r="R14" s="17"/>
      <c r="S14" s="17">
        <v>4.8640073765716697E-2</v>
      </c>
      <c r="T14" s="17">
        <v>5.63669814358565E-2</v>
      </c>
      <c r="U14" s="17">
        <v>9.15383244304451E-2</v>
      </c>
      <c r="V14" s="17">
        <v>3.7394976736079097E-2</v>
      </c>
      <c r="W14" s="17">
        <v>4.00844710140821E-2</v>
      </c>
      <c r="X14" s="17">
        <v>0.1057856653093</v>
      </c>
      <c r="Y14" s="17">
        <v>4.8296755185712602E-2</v>
      </c>
      <c r="Z14" s="17">
        <v>0.170642015695287</v>
      </c>
      <c r="AA14" s="17">
        <v>8.2364609539895897E-2</v>
      </c>
      <c r="AB14" s="17">
        <v>0.249992753035433</v>
      </c>
      <c r="AC14" s="17">
        <v>8.23637214482352E-2</v>
      </c>
      <c r="AD14" s="17">
        <v>1.86264584165052E-2</v>
      </c>
      <c r="AE14" s="17"/>
      <c r="AF14" s="17">
        <v>7.7248252804352505E-2</v>
      </c>
      <c r="AG14" s="17">
        <v>0.100035102856009</v>
      </c>
      <c r="AH14" s="17">
        <v>6.6044191591886403E-2</v>
      </c>
      <c r="AI14" s="17"/>
      <c r="AJ14" s="17">
        <v>8.8813715347019206E-2</v>
      </c>
      <c r="AK14" s="17">
        <v>8.6076481969621296E-2</v>
      </c>
      <c r="AL14" s="17">
        <v>7.8795879745824401E-2</v>
      </c>
      <c r="AM14" s="17">
        <v>2.2278659236342799E-2</v>
      </c>
      <c r="AN14" s="17">
        <v>4.2346976941155801E-2</v>
      </c>
    </row>
    <row r="15" spans="2:40" x14ac:dyDescent="0.25">
      <c r="B15" s="18" t="s">
        <v>62</v>
      </c>
      <c r="C15" s="17">
        <v>4.1913722497758397E-2</v>
      </c>
      <c r="D15" s="17">
        <v>3.1722242082301101E-2</v>
      </c>
      <c r="E15" s="17">
        <v>5.2078227289548903E-2</v>
      </c>
      <c r="F15" s="17"/>
      <c r="G15" s="17">
        <v>5.2595168864401097E-2</v>
      </c>
      <c r="H15" s="17">
        <v>3.6560286514557901E-2</v>
      </c>
      <c r="I15" s="17">
        <v>5.3294778811853703E-2</v>
      </c>
      <c r="J15" s="17">
        <v>4.08438721140887E-2</v>
      </c>
      <c r="K15" s="17">
        <v>4.6154036781418897E-2</v>
      </c>
      <c r="L15" s="17">
        <v>2.7880064161664098E-2</v>
      </c>
      <c r="M15" s="17"/>
      <c r="N15" s="17">
        <v>2.5771780078214401E-2</v>
      </c>
      <c r="O15" s="17">
        <v>4.9203847843321498E-2</v>
      </c>
      <c r="P15" s="17">
        <v>4.9174723747459001E-2</v>
      </c>
      <c r="Q15" s="17">
        <v>4.4135059259955201E-2</v>
      </c>
      <c r="R15" s="17"/>
      <c r="S15" s="17">
        <v>5.2134662650303303E-2</v>
      </c>
      <c r="T15" s="17">
        <v>5.4039695212570897E-2</v>
      </c>
      <c r="U15" s="17">
        <v>3.0952269118359101E-2</v>
      </c>
      <c r="V15" s="17">
        <v>7.03514539020242E-2</v>
      </c>
      <c r="W15" s="17">
        <v>3.9159852878318101E-2</v>
      </c>
      <c r="X15" s="17">
        <v>2.17157145386686E-2</v>
      </c>
      <c r="Y15" s="17">
        <v>1.76076452503162E-2</v>
      </c>
      <c r="Z15" s="17">
        <v>5.7308334202769998E-2</v>
      </c>
      <c r="AA15" s="17">
        <v>2.90696167844916E-2</v>
      </c>
      <c r="AB15" s="17">
        <v>6.2883983898991996E-2</v>
      </c>
      <c r="AC15" s="17">
        <v>3.0464196273194501E-2</v>
      </c>
      <c r="AD15" s="17">
        <v>0</v>
      </c>
      <c r="AE15" s="17"/>
      <c r="AF15" s="17">
        <v>4.3658102430830598E-2</v>
      </c>
      <c r="AG15" s="17">
        <v>4.6892025742516601E-2</v>
      </c>
      <c r="AH15" s="17">
        <v>2.1875713757227501E-2</v>
      </c>
      <c r="AI15" s="17"/>
      <c r="AJ15" s="17">
        <v>4.5598655813714202E-2</v>
      </c>
      <c r="AK15" s="17">
        <v>4.6504044656705698E-2</v>
      </c>
      <c r="AL15" s="17">
        <v>4.30778538806297E-2</v>
      </c>
      <c r="AM15" s="17">
        <v>5.2950787076262697E-2</v>
      </c>
      <c r="AN15" s="17">
        <v>2.5254771048882799E-2</v>
      </c>
    </row>
    <row r="16" spans="2:40" x14ac:dyDescent="0.25">
      <c r="B16" s="18" t="s">
        <v>63</v>
      </c>
      <c r="C16" s="17">
        <v>0.13195629783005999</v>
      </c>
      <c r="D16" s="17">
        <v>0.14007685080170501</v>
      </c>
      <c r="E16" s="17">
        <v>0.12352669465134999</v>
      </c>
      <c r="F16" s="17"/>
      <c r="G16" s="17">
        <v>4.8030298993156001E-2</v>
      </c>
      <c r="H16" s="17">
        <v>7.3259609413528007E-2</v>
      </c>
      <c r="I16" s="17">
        <v>8.2191331551628805E-2</v>
      </c>
      <c r="J16" s="17">
        <v>0.16445920303665301</v>
      </c>
      <c r="K16" s="17">
        <v>0.18459983173334801</v>
      </c>
      <c r="L16" s="17">
        <v>0.21438163358245399</v>
      </c>
      <c r="M16" s="17"/>
      <c r="N16" s="17">
        <v>0.14358495616785499</v>
      </c>
      <c r="O16" s="17">
        <v>0.138574009210954</v>
      </c>
      <c r="P16" s="17">
        <v>0.10405916629532</v>
      </c>
      <c r="Q16" s="17">
        <v>0.13890330440662799</v>
      </c>
      <c r="R16" s="17"/>
      <c r="S16" s="17">
        <v>7.9993340373904001E-2</v>
      </c>
      <c r="T16" s="17">
        <v>0.13012199269032801</v>
      </c>
      <c r="U16" s="17">
        <v>0.130837076321697</v>
      </c>
      <c r="V16" s="17">
        <v>9.75816908179995E-2</v>
      </c>
      <c r="W16" s="17">
        <v>0.14549159285675101</v>
      </c>
      <c r="X16" s="17">
        <v>0.110270639531139</v>
      </c>
      <c r="Y16" s="17">
        <v>0.13010985580085599</v>
      </c>
      <c r="Z16" s="17">
        <v>6.7117070979405294E-2</v>
      </c>
      <c r="AA16" s="17">
        <v>8.5806275293299497E-2</v>
      </c>
      <c r="AB16" s="17">
        <v>0.133891971147691</v>
      </c>
      <c r="AC16" s="17">
        <v>0.10800145616602699</v>
      </c>
      <c r="AD16" s="17">
        <v>0.82050363712448005</v>
      </c>
      <c r="AE16" s="17"/>
      <c r="AF16" s="17">
        <v>0.13943106897033899</v>
      </c>
      <c r="AG16" s="17">
        <v>0.141407593413855</v>
      </c>
      <c r="AH16" s="17">
        <v>0.11192723401280601</v>
      </c>
      <c r="AI16" s="17"/>
      <c r="AJ16" s="17">
        <v>0.123289174239529</v>
      </c>
      <c r="AK16" s="17">
        <v>9.7247426127609504E-2</v>
      </c>
      <c r="AL16" s="17">
        <v>0.133148617821647</v>
      </c>
      <c r="AM16" s="17">
        <v>0.123677035304791</v>
      </c>
      <c r="AN16" s="17">
        <v>0.19947991847666399</v>
      </c>
    </row>
    <row r="17" spans="2:40" x14ac:dyDescent="0.25">
      <c r="B17" s="18" t="s">
        <v>64</v>
      </c>
      <c r="C17" s="19">
        <v>3.0397219225018399E-2</v>
      </c>
      <c r="D17" s="19">
        <v>2.5172308783521401E-2</v>
      </c>
      <c r="E17" s="19">
        <v>3.4799860332626401E-2</v>
      </c>
      <c r="F17" s="19"/>
      <c r="G17" s="19">
        <v>7.8325071374147404E-2</v>
      </c>
      <c r="H17" s="19">
        <v>3.9257712724574102E-2</v>
      </c>
      <c r="I17" s="19">
        <v>3.2920741952802299E-2</v>
      </c>
      <c r="J17" s="19">
        <v>2.4769024086780101E-2</v>
      </c>
      <c r="K17" s="19">
        <v>1.7934276765309499E-2</v>
      </c>
      <c r="L17" s="19">
        <v>2.1444088571902099E-3</v>
      </c>
      <c r="M17" s="19"/>
      <c r="N17" s="19">
        <v>2.5029247148315899E-2</v>
      </c>
      <c r="O17" s="19">
        <v>2.0916613080209701E-2</v>
      </c>
      <c r="P17" s="19">
        <v>2.89606272471363E-2</v>
      </c>
      <c r="Q17" s="19">
        <v>4.7707550483509699E-2</v>
      </c>
      <c r="R17" s="19"/>
      <c r="S17" s="19">
        <v>1.8035046109939199E-2</v>
      </c>
      <c r="T17" s="19">
        <v>1.8974801078256099E-2</v>
      </c>
      <c r="U17" s="19">
        <v>4.3460303415829203E-2</v>
      </c>
      <c r="V17" s="19">
        <v>4.3257917928444099E-2</v>
      </c>
      <c r="W17" s="19">
        <v>4.6196474648306202E-2</v>
      </c>
      <c r="X17" s="19">
        <v>4.8481763897345903E-2</v>
      </c>
      <c r="Y17" s="19">
        <v>2.5668140903613901E-2</v>
      </c>
      <c r="Z17" s="19">
        <v>1.2363380677753199E-2</v>
      </c>
      <c r="AA17" s="19">
        <v>3.4355602179570198E-2</v>
      </c>
      <c r="AB17" s="19">
        <v>2.61791677206023E-2</v>
      </c>
      <c r="AC17" s="19">
        <v>9.8676050651395706E-3</v>
      </c>
      <c r="AD17" s="19">
        <v>4.22557169423846E-2</v>
      </c>
      <c r="AE17" s="19"/>
      <c r="AF17" s="19">
        <v>1.09930028544573E-2</v>
      </c>
      <c r="AG17" s="19">
        <v>2.0047024852886099E-2</v>
      </c>
      <c r="AH17" s="19">
        <v>8.3155377826053395E-2</v>
      </c>
      <c r="AI17" s="19"/>
      <c r="AJ17" s="19">
        <v>1.28354023743257E-2</v>
      </c>
      <c r="AK17" s="19">
        <v>2.7540786759915298E-2</v>
      </c>
      <c r="AL17" s="19">
        <v>1.8354917105096201E-2</v>
      </c>
      <c r="AM17" s="19">
        <v>3.2561745479803901E-2</v>
      </c>
      <c r="AN17" s="19">
        <v>6.8508569722605106E-2</v>
      </c>
    </row>
    <row r="18" spans="2:40" x14ac:dyDescent="0.25">
      <c r="B18" s="16"/>
    </row>
    <row r="19" spans="2:40" x14ac:dyDescent="0.25">
      <c r="B19" t="s">
        <v>67</v>
      </c>
    </row>
    <row r="20" spans="2:40" x14ac:dyDescent="0.25">
      <c r="B20" t="s">
        <v>68</v>
      </c>
    </row>
    <row r="22" spans="2:40" x14ac:dyDescent="0.25">
      <c r="B22"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2:AN22"/>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211</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2012</v>
      </c>
      <c r="D7" s="10">
        <v>975</v>
      </c>
      <c r="E7" s="10">
        <v>1032</v>
      </c>
      <c r="F7" s="10"/>
      <c r="G7" s="10">
        <v>273</v>
      </c>
      <c r="H7" s="10">
        <v>338</v>
      </c>
      <c r="I7" s="10">
        <v>319</v>
      </c>
      <c r="J7" s="10">
        <v>315</v>
      </c>
      <c r="K7" s="10">
        <v>303</v>
      </c>
      <c r="L7" s="10">
        <v>464</v>
      </c>
      <c r="M7" s="10"/>
      <c r="N7" s="10">
        <v>579</v>
      </c>
      <c r="O7" s="10">
        <v>546</v>
      </c>
      <c r="P7" s="10">
        <v>406</v>
      </c>
      <c r="Q7" s="10">
        <v>474</v>
      </c>
      <c r="R7" s="10"/>
      <c r="S7" s="10">
        <v>276</v>
      </c>
      <c r="T7" s="10">
        <v>270</v>
      </c>
      <c r="U7" s="10">
        <v>166</v>
      </c>
      <c r="V7" s="10">
        <v>168</v>
      </c>
      <c r="W7" s="10">
        <v>133</v>
      </c>
      <c r="X7" s="10">
        <v>182</v>
      </c>
      <c r="Y7" s="10">
        <v>164</v>
      </c>
      <c r="Z7" s="10">
        <v>84</v>
      </c>
      <c r="AA7" s="10">
        <v>232</v>
      </c>
      <c r="AB7" s="10">
        <v>188</v>
      </c>
      <c r="AC7" s="10">
        <v>103</v>
      </c>
      <c r="AD7" s="10">
        <v>46</v>
      </c>
      <c r="AE7" s="10"/>
      <c r="AF7" s="10">
        <v>773</v>
      </c>
      <c r="AG7" s="10">
        <v>894</v>
      </c>
      <c r="AH7" s="10">
        <v>216</v>
      </c>
      <c r="AI7" s="10"/>
      <c r="AJ7" s="10">
        <v>766</v>
      </c>
      <c r="AK7" s="10">
        <v>582</v>
      </c>
      <c r="AL7" s="10">
        <v>165</v>
      </c>
      <c r="AM7" s="10">
        <v>38</v>
      </c>
      <c r="AN7" s="10">
        <v>203</v>
      </c>
    </row>
    <row r="8" spans="2:40" ht="30" customHeight="1" x14ac:dyDescent="0.25">
      <c r="B8" s="11" t="s">
        <v>20</v>
      </c>
      <c r="C8" s="11">
        <v>2012</v>
      </c>
      <c r="D8" s="11">
        <v>992</v>
      </c>
      <c r="E8" s="11">
        <v>1015</v>
      </c>
      <c r="F8" s="11"/>
      <c r="G8" s="11">
        <v>280</v>
      </c>
      <c r="H8" s="11">
        <v>342</v>
      </c>
      <c r="I8" s="11">
        <v>343</v>
      </c>
      <c r="J8" s="11">
        <v>343</v>
      </c>
      <c r="K8" s="11">
        <v>283</v>
      </c>
      <c r="L8" s="11">
        <v>420</v>
      </c>
      <c r="M8" s="11"/>
      <c r="N8" s="11">
        <v>541</v>
      </c>
      <c r="O8" s="11">
        <v>521</v>
      </c>
      <c r="P8" s="11">
        <v>441</v>
      </c>
      <c r="Q8" s="11">
        <v>502</v>
      </c>
      <c r="R8" s="11"/>
      <c r="S8" s="11">
        <v>282</v>
      </c>
      <c r="T8" s="11">
        <v>262</v>
      </c>
      <c r="U8" s="11">
        <v>161</v>
      </c>
      <c r="V8" s="11">
        <v>181</v>
      </c>
      <c r="W8" s="11">
        <v>141</v>
      </c>
      <c r="X8" s="11">
        <v>181</v>
      </c>
      <c r="Y8" s="11">
        <v>161</v>
      </c>
      <c r="Z8" s="11">
        <v>80</v>
      </c>
      <c r="AA8" s="11">
        <v>221</v>
      </c>
      <c r="AB8" s="11">
        <v>181</v>
      </c>
      <c r="AC8" s="11">
        <v>101</v>
      </c>
      <c r="AD8" s="11">
        <v>60</v>
      </c>
      <c r="AE8" s="11"/>
      <c r="AF8" s="11">
        <v>773</v>
      </c>
      <c r="AG8" s="11">
        <v>887</v>
      </c>
      <c r="AH8" s="11">
        <v>220</v>
      </c>
      <c r="AI8" s="11"/>
      <c r="AJ8" s="11">
        <v>755</v>
      </c>
      <c r="AK8" s="11">
        <v>583</v>
      </c>
      <c r="AL8" s="11">
        <v>160</v>
      </c>
      <c r="AM8" s="11">
        <v>39</v>
      </c>
      <c r="AN8" s="11">
        <v>209</v>
      </c>
    </row>
    <row r="9" spans="2:40" x14ac:dyDescent="0.25">
      <c r="B9" s="18" t="s">
        <v>176</v>
      </c>
      <c r="C9" s="17">
        <v>0.29969187294351701</v>
      </c>
      <c r="D9" s="17">
        <v>0.31352902176578201</v>
      </c>
      <c r="E9" s="17">
        <v>0.28660488138512002</v>
      </c>
      <c r="F9" s="17"/>
      <c r="G9" s="17">
        <v>0.26206133854385399</v>
      </c>
      <c r="H9" s="17">
        <v>0.249625398391361</v>
      </c>
      <c r="I9" s="17">
        <v>0.33129846075119501</v>
      </c>
      <c r="J9" s="17">
        <v>0.35160691796128002</v>
      </c>
      <c r="K9" s="17">
        <v>0.35777633318641899</v>
      </c>
      <c r="L9" s="17">
        <v>0.258291996073582</v>
      </c>
      <c r="M9" s="17"/>
      <c r="N9" s="17">
        <v>0.29549825036611099</v>
      </c>
      <c r="O9" s="17">
        <v>0.28741541617370397</v>
      </c>
      <c r="P9" s="17">
        <v>0.274813959511096</v>
      </c>
      <c r="Q9" s="17">
        <v>0.34108689163094802</v>
      </c>
      <c r="R9" s="17"/>
      <c r="S9" s="17">
        <v>0.29970948099748701</v>
      </c>
      <c r="T9" s="17">
        <v>0.23734159983014999</v>
      </c>
      <c r="U9" s="17">
        <v>0.31180005536126598</v>
      </c>
      <c r="V9" s="17">
        <v>0.31254217159494202</v>
      </c>
      <c r="W9" s="17">
        <v>0.26748976019947202</v>
      </c>
      <c r="X9" s="17">
        <v>0.28115378274507602</v>
      </c>
      <c r="Y9" s="17">
        <v>0.302319229411738</v>
      </c>
      <c r="Z9" s="17">
        <v>0.34236740729822002</v>
      </c>
      <c r="AA9" s="17">
        <v>0.35052977253047102</v>
      </c>
      <c r="AB9" s="17">
        <v>0.32847409450897103</v>
      </c>
      <c r="AC9" s="17">
        <v>0.26955153535658799</v>
      </c>
      <c r="AD9" s="17">
        <v>0.34496088243902101</v>
      </c>
      <c r="AE9" s="17"/>
      <c r="AF9" s="17">
        <v>0.32028317522926097</v>
      </c>
      <c r="AG9" s="17">
        <v>0.28815380696715698</v>
      </c>
      <c r="AH9" s="17">
        <v>0.24048905681063301</v>
      </c>
      <c r="AI9" s="17"/>
      <c r="AJ9" s="17">
        <v>0.27764947292713299</v>
      </c>
      <c r="AK9" s="17">
        <v>0.32820131958551102</v>
      </c>
      <c r="AL9" s="17">
        <v>0.19201472137032999</v>
      </c>
      <c r="AM9" s="17">
        <v>0.39486899848848001</v>
      </c>
      <c r="AN9" s="17">
        <v>0.28831728560918102</v>
      </c>
    </row>
    <row r="10" spans="2:40" x14ac:dyDescent="0.25">
      <c r="B10" s="18" t="s">
        <v>177</v>
      </c>
      <c r="C10" s="17">
        <v>0.27766027922085501</v>
      </c>
      <c r="D10" s="17">
        <v>0.28650906232210599</v>
      </c>
      <c r="E10" s="17">
        <v>0.26923666500107901</v>
      </c>
      <c r="F10" s="17"/>
      <c r="G10" s="17">
        <v>0.305284980874304</v>
      </c>
      <c r="H10" s="17">
        <v>0.29211263712665098</v>
      </c>
      <c r="I10" s="17">
        <v>0.27395819561115697</v>
      </c>
      <c r="J10" s="17">
        <v>0.255680785024885</v>
      </c>
      <c r="K10" s="17">
        <v>0.21914459381420701</v>
      </c>
      <c r="L10" s="17">
        <v>0.30782372592900098</v>
      </c>
      <c r="M10" s="17"/>
      <c r="N10" s="17">
        <v>0.277775191733866</v>
      </c>
      <c r="O10" s="17">
        <v>0.30862706074830498</v>
      </c>
      <c r="P10" s="17">
        <v>0.31086845075013098</v>
      </c>
      <c r="Q10" s="17">
        <v>0.21418025567261101</v>
      </c>
      <c r="R10" s="17"/>
      <c r="S10" s="17">
        <v>0.26599040327346202</v>
      </c>
      <c r="T10" s="17">
        <v>0.33938590569488097</v>
      </c>
      <c r="U10" s="17">
        <v>0.28477007633130402</v>
      </c>
      <c r="V10" s="17">
        <v>0.20120303332433301</v>
      </c>
      <c r="W10" s="17">
        <v>0.25851271975713402</v>
      </c>
      <c r="X10" s="17">
        <v>0.27769137494815599</v>
      </c>
      <c r="Y10" s="17">
        <v>0.28633321277250501</v>
      </c>
      <c r="Z10" s="17">
        <v>0.30524592965748698</v>
      </c>
      <c r="AA10" s="17">
        <v>0.25013600203130698</v>
      </c>
      <c r="AB10" s="17">
        <v>0.28260668058003802</v>
      </c>
      <c r="AC10" s="17">
        <v>0.31782962879776899</v>
      </c>
      <c r="AD10" s="17">
        <v>0.27820998573297201</v>
      </c>
      <c r="AE10" s="17"/>
      <c r="AF10" s="17">
        <v>0.256976118203047</v>
      </c>
      <c r="AG10" s="17">
        <v>0.32653465302436502</v>
      </c>
      <c r="AH10" s="17">
        <v>0.21211870156274701</v>
      </c>
      <c r="AI10" s="17"/>
      <c r="AJ10" s="17">
        <v>0.28794454337993097</v>
      </c>
      <c r="AK10" s="17">
        <v>0.305262884953307</v>
      </c>
      <c r="AL10" s="17">
        <v>0.32571306423514501</v>
      </c>
      <c r="AM10" s="17">
        <v>0.20854962776289701</v>
      </c>
      <c r="AN10" s="17">
        <v>0.19255686572959499</v>
      </c>
    </row>
    <row r="11" spans="2:40" ht="30" x14ac:dyDescent="0.25">
      <c r="B11" s="18" t="s">
        <v>200</v>
      </c>
      <c r="C11" s="17">
        <v>0.23930843773990701</v>
      </c>
      <c r="D11" s="17">
        <v>0.232342193594713</v>
      </c>
      <c r="E11" s="17">
        <v>0.24729366643526501</v>
      </c>
      <c r="F11" s="17"/>
      <c r="G11" s="17">
        <v>0.30244559795109699</v>
      </c>
      <c r="H11" s="17">
        <v>0.27830791093850699</v>
      </c>
      <c r="I11" s="17">
        <v>0.23758681110456401</v>
      </c>
      <c r="J11" s="17">
        <v>0.21952811680942899</v>
      </c>
      <c r="K11" s="17">
        <v>0.20019768419054901</v>
      </c>
      <c r="L11" s="17">
        <v>0.20932055754437001</v>
      </c>
      <c r="M11" s="17"/>
      <c r="N11" s="17">
        <v>0.217901827309088</v>
      </c>
      <c r="O11" s="17">
        <v>0.23496259975583</v>
      </c>
      <c r="P11" s="17">
        <v>0.24717862847480701</v>
      </c>
      <c r="Q11" s="17">
        <v>0.26331155085318497</v>
      </c>
      <c r="R11" s="17"/>
      <c r="S11" s="17">
        <v>0.25596270092144502</v>
      </c>
      <c r="T11" s="17">
        <v>0.25463318772702997</v>
      </c>
      <c r="U11" s="17">
        <v>0.20636453266011701</v>
      </c>
      <c r="V11" s="17">
        <v>0.28038487171978299</v>
      </c>
      <c r="W11" s="17">
        <v>0.26304352102288298</v>
      </c>
      <c r="X11" s="17">
        <v>0.21473105373194401</v>
      </c>
      <c r="Y11" s="17">
        <v>0.24443731960083601</v>
      </c>
      <c r="Z11" s="17">
        <v>0.186655537301192</v>
      </c>
      <c r="AA11" s="17">
        <v>0.203786487514174</v>
      </c>
      <c r="AB11" s="17">
        <v>0.25939007402168601</v>
      </c>
      <c r="AC11" s="17">
        <v>0.26514137617522598</v>
      </c>
      <c r="AD11" s="17">
        <v>0.160160110736841</v>
      </c>
      <c r="AE11" s="17"/>
      <c r="AF11" s="17">
        <v>0.243620134194765</v>
      </c>
      <c r="AG11" s="17">
        <v>0.20625293279974299</v>
      </c>
      <c r="AH11" s="17">
        <v>0.32673310260489202</v>
      </c>
      <c r="AI11" s="17"/>
      <c r="AJ11" s="17">
        <v>0.26180777921835402</v>
      </c>
      <c r="AK11" s="17">
        <v>0.20569464963251199</v>
      </c>
      <c r="AL11" s="17">
        <v>0.22908297408249401</v>
      </c>
      <c r="AM11" s="17">
        <v>0.25260530894281402</v>
      </c>
      <c r="AN11" s="17">
        <v>0.275325348717398</v>
      </c>
    </row>
    <row r="12" spans="2:40" x14ac:dyDescent="0.25">
      <c r="B12" s="18" t="s">
        <v>179</v>
      </c>
      <c r="C12" s="17">
        <v>5.6389323117547803E-2</v>
      </c>
      <c r="D12" s="17">
        <v>7.0781596144286404E-2</v>
      </c>
      <c r="E12" s="17">
        <v>4.1620335674330301E-2</v>
      </c>
      <c r="F12" s="17"/>
      <c r="G12" s="17">
        <v>5.7864987578828499E-2</v>
      </c>
      <c r="H12" s="17">
        <v>9.5236404492099899E-2</v>
      </c>
      <c r="I12" s="17">
        <v>3.5395221856284798E-2</v>
      </c>
      <c r="J12" s="17">
        <v>3.7708092927272299E-2</v>
      </c>
      <c r="K12" s="17">
        <v>5.6692911428719003E-2</v>
      </c>
      <c r="L12" s="17">
        <v>5.5941232824062097E-2</v>
      </c>
      <c r="M12" s="17"/>
      <c r="N12" s="17">
        <v>7.9816585491612704E-2</v>
      </c>
      <c r="O12" s="17">
        <v>4.7210758838488798E-2</v>
      </c>
      <c r="P12" s="17">
        <v>5.43453546979136E-2</v>
      </c>
      <c r="Q12" s="17">
        <v>4.1174338940807E-2</v>
      </c>
      <c r="R12" s="17"/>
      <c r="S12" s="17">
        <v>5.82002405343321E-2</v>
      </c>
      <c r="T12" s="17">
        <v>7.6656900663632094E-2</v>
      </c>
      <c r="U12" s="17">
        <v>2.19915131227458E-2</v>
      </c>
      <c r="V12" s="17">
        <v>4.8790348699102801E-2</v>
      </c>
      <c r="W12" s="17">
        <v>8.1077189537908295E-2</v>
      </c>
      <c r="X12" s="17">
        <v>8.6359313148892405E-2</v>
      </c>
      <c r="Y12" s="17">
        <v>4.12392337360621E-2</v>
      </c>
      <c r="Z12" s="17">
        <v>2.3559919414954E-2</v>
      </c>
      <c r="AA12" s="17">
        <v>8.2073792535776402E-2</v>
      </c>
      <c r="AB12" s="17">
        <v>3.15466907171685E-2</v>
      </c>
      <c r="AC12" s="17">
        <v>5.0987808604242797E-2</v>
      </c>
      <c r="AD12" s="17">
        <v>0</v>
      </c>
      <c r="AE12" s="17"/>
      <c r="AF12" s="17">
        <v>4.4190091519021202E-2</v>
      </c>
      <c r="AG12" s="17">
        <v>6.0650422105372401E-2</v>
      </c>
      <c r="AH12" s="17">
        <v>8.9891884189501101E-2</v>
      </c>
      <c r="AI12" s="17"/>
      <c r="AJ12" s="17">
        <v>4.8091891264392901E-2</v>
      </c>
      <c r="AK12" s="17">
        <v>6.6577469497824504E-2</v>
      </c>
      <c r="AL12" s="17">
        <v>8.3456144383605699E-2</v>
      </c>
      <c r="AM12" s="17">
        <v>2.2707421526891501E-2</v>
      </c>
      <c r="AN12" s="17">
        <v>6.4038017599334099E-2</v>
      </c>
    </row>
    <row r="13" spans="2:40" x14ac:dyDescent="0.25">
      <c r="B13" s="18" t="s">
        <v>180</v>
      </c>
      <c r="C13" s="17">
        <v>3.3793188802377701E-2</v>
      </c>
      <c r="D13" s="17">
        <v>3.76459835879078E-2</v>
      </c>
      <c r="E13" s="17">
        <v>3.0195043549840098E-2</v>
      </c>
      <c r="F13" s="17"/>
      <c r="G13" s="17">
        <v>3.4525176199718198E-2</v>
      </c>
      <c r="H13" s="17">
        <v>2.69789857087393E-2</v>
      </c>
      <c r="I13" s="17">
        <v>3.4148981668568099E-2</v>
      </c>
      <c r="J13" s="17">
        <v>2.9704120562832399E-2</v>
      </c>
      <c r="K13" s="17">
        <v>4.65666984920566E-2</v>
      </c>
      <c r="L13" s="17">
        <v>3.3302146450719397E-2</v>
      </c>
      <c r="M13" s="17"/>
      <c r="N13" s="17">
        <v>3.1132800900310301E-2</v>
      </c>
      <c r="O13" s="17">
        <v>2.8655412598869098E-2</v>
      </c>
      <c r="P13" s="17">
        <v>5.2481858354406503E-2</v>
      </c>
      <c r="Q13" s="17">
        <v>2.6045978256995901E-2</v>
      </c>
      <c r="R13" s="17"/>
      <c r="S13" s="17">
        <v>3.7183174937303297E-2</v>
      </c>
      <c r="T13" s="17">
        <v>2.2259035612193501E-2</v>
      </c>
      <c r="U13" s="17">
        <v>4.2061955874608002E-2</v>
      </c>
      <c r="V13" s="17">
        <v>4.3301930205571E-2</v>
      </c>
      <c r="W13" s="17">
        <v>4.5581677049173798E-2</v>
      </c>
      <c r="X13" s="17">
        <v>2.7429843792818601E-2</v>
      </c>
      <c r="Y13" s="17">
        <v>2.80465779481095E-2</v>
      </c>
      <c r="Z13" s="17">
        <v>5.60209085046924E-2</v>
      </c>
      <c r="AA13" s="17">
        <v>4.1753016988980297E-2</v>
      </c>
      <c r="AB13" s="17">
        <v>2.8479147430865E-2</v>
      </c>
      <c r="AC13" s="17">
        <v>1.1548923297327001E-2</v>
      </c>
      <c r="AD13" s="17">
        <v>1.8779553279948801E-2</v>
      </c>
      <c r="AE13" s="17"/>
      <c r="AF13" s="17">
        <v>3.3585690737555601E-2</v>
      </c>
      <c r="AG13" s="17">
        <v>3.5517958108110002E-2</v>
      </c>
      <c r="AH13" s="17">
        <v>1.8657366278268899E-2</v>
      </c>
      <c r="AI13" s="17"/>
      <c r="AJ13" s="17">
        <v>3.3154134311893499E-2</v>
      </c>
      <c r="AK13" s="17">
        <v>2.9099897969952101E-2</v>
      </c>
      <c r="AL13" s="17">
        <v>5.6467234918673302E-2</v>
      </c>
      <c r="AM13" s="17">
        <v>2.63325148454987E-2</v>
      </c>
      <c r="AN13" s="17">
        <v>2.9733272884174902E-2</v>
      </c>
    </row>
    <row r="14" spans="2:40" x14ac:dyDescent="0.25">
      <c r="B14" s="18" t="s">
        <v>122</v>
      </c>
      <c r="C14" s="17">
        <v>9.3156898175794894E-2</v>
      </c>
      <c r="D14" s="17">
        <v>5.91921425852047E-2</v>
      </c>
      <c r="E14" s="17">
        <v>0.12504940795436501</v>
      </c>
      <c r="F14" s="17"/>
      <c r="G14" s="17">
        <v>3.7817918852197999E-2</v>
      </c>
      <c r="H14" s="17">
        <v>5.7738663342642299E-2</v>
      </c>
      <c r="I14" s="17">
        <v>8.7612329008231196E-2</v>
      </c>
      <c r="J14" s="17">
        <v>0.105771966714301</v>
      </c>
      <c r="K14" s="17">
        <v>0.11962177888804899</v>
      </c>
      <c r="L14" s="17">
        <v>0.135320341178265</v>
      </c>
      <c r="M14" s="17"/>
      <c r="N14" s="17">
        <v>9.7875344199011699E-2</v>
      </c>
      <c r="O14" s="17">
        <v>9.3128751884803102E-2</v>
      </c>
      <c r="P14" s="17">
        <v>6.0311748211646303E-2</v>
      </c>
      <c r="Q14" s="17">
        <v>0.114200984645453</v>
      </c>
      <c r="R14" s="17"/>
      <c r="S14" s="17">
        <v>8.2953999335970904E-2</v>
      </c>
      <c r="T14" s="17">
        <v>6.9723370472112897E-2</v>
      </c>
      <c r="U14" s="17">
        <v>0.13301186664995901</v>
      </c>
      <c r="V14" s="17">
        <v>0.11377764445626801</v>
      </c>
      <c r="W14" s="17">
        <v>8.4295132433428094E-2</v>
      </c>
      <c r="X14" s="17">
        <v>0.11263463163311301</v>
      </c>
      <c r="Y14" s="17">
        <v>9.7624426530750097E-2</v>
      </c>
      <c r="Z14" s="17">
        <v>8.6150297823453806E-2</v>
      </c>
      <c r="AA14" s="17">
        <v>7.1720928399291298E-2</v>
      </c>
      <c r="AB14" s="17">
        <v>6.9503312741271597E-2</v>
      </c>
      <c r="AC14" s="17">
        <v>8.4940727768847396E-2</v>
      </c>
      <c r="AD14" s="17">
        <v>0.197889467811217</v>
      </c>
      <c r="AE14" s="17"/>
      <c r="AF14" s="17">
        <v>0.101344790116351</v>
      </c>
      <c r="AG14" s="17">
        <v>8.2890226995252794E-2</v>
      </c>
      <c r="AH14" s="17">
        <v>0.112109888553958</v>
      </c>
      <c r="AI14" s="17"/>
      <c r="AJ14" s="17">
        <v>9.1352178898294806E-2</v>
      </c>
      <c r="AK14" s="17">
        <v>6.5163778360893404E-2</v>
      </c>
      <c r="AL14" s="17">
        <v>0.113265861009752</v>
      </c>
      <c r="AM14" s="17">
        <v>9.4936128433418004E-2</v>
      </c>
      <c r="AN14" s="17">
        <v>0.150029209460318</v>
      </c>
    </row>
    <row r="15" spans="2:40" x14ac:dyDescent="0.25">
      <c r="B15" s="18" t="s">
        <v>181</v>
      </c>
      <c r="C15" s="20">
        <v>0.57735215216437297</v>
      </c>
      <c r="D15" s="20">
        <v>0.60003808408788795</v>
      </c>
      <c r="E15" s="20">
        <v>0.55584154638619898</v>
      </c>
      <c r="F15" s="20"/>
      <c r="G15" s="20">
        <v>0.56734631941815805</v>
      </c>
      <c r="H15" s="20">
        <v>0.54173803551801203</v>
      </c>
      <c r="I15" s="20">
        <v>0.60525665636235204</v>
      </c>
      <c r="J15" s="20">
        <v>0.60728770298616497</v>
      </c>
      <c r="K15" s="20">
        <v>0.57692092700062603</v>
      </c>
      <c r="L15" s="20">
        <v>0.56611572200258398</v>
      </c>
      <c r="M15" s="20"/>
      <c r="N15" s="20">
        <v>0.57327344209997699</v>
      </c>
      <c r="O15" s="20">
        <v>0.59604247692200896</v>
      </c>
      <c r="P15" s="20">
        <v>0.58568241026122703</v>
      </c>
      <c r="Q15" s="20">
        <v>0.55526714730355997</v>
      </c>
      <c r="R15" s="20"/>
      <c r="S15" s="20">
        <v>0.56569988427094897</v>
      </c>
      <c r="T15" s="20">
        <v>0.57672750552503205</v>
      </c>
      <c r="U15" s="20">
        <v>0.596570131692571</v>
      </c>
      <c r="V15" s="20">
        <v>0.513745204919275</v>
      </c>
      <c r="W15" s="20">
        <v>0.52600247995660698</v>
      </c>
      <c r="X15" s="20">
        <v>0.55884515769323195</v>
      </c>
      <c r="Y15" s="20">
        <v>0.58865244218424295</v>
      </c>
      <c r="Z15" s="20">
        <v>0.647613336955708</v>
      </c>
      <c r="AA15" s="20">
        <v>0.60066577456177805</v>
      </c>
      <c r="AB15" s="20">
        <v>0.61108077508900904</v>
      </c>
      <c r="AC15" s="20">
        <v>0.58738116415435704</v>
      </c>
      <c r="AD15" s="20">
        <v>0.62317086817199296</v>
      </c>
      <c r="AE15" s="20"/>
      <c r="AF15" s="20">
        <v>0.57725929343230697</v>
      </c>
      <c r="AG15" s="20">
        <v>0.614688459991522</v>
      </c>
      <c r="AH15" s="20">
        <v>0.45260775837338002</v>
      </c>
      <c r="AI15" s="20"/>
      <c r="AJ15" s="20">
        <v>0.56559401630706496</v>
      </c>
      <c r="AK15" s="20">
        <v>0.63346420453881802</v>
      </c>
      <c r="AL15" s="20">
        <v>0.51772778560547505</v>
      </c>
      <c r="AM15" s="20">
        <v>0.60341862625137699</v>
      </c>
      <c r="AN15" s="20">
        <v>0.48087415133877598</v>
      </c>
    </row>
    <row r="16" spans="2:40" x14ac:dyDescent="0.25">
      <c r="B16" s="18" t="s">
        <v>182</v>
      </c>
      <c r="C16" s="20">
        <v>9.0182511919925407E-2</v>
      </c>
      <c r="D16" s="20">
        <v>0.108427579732194</v>
      </c>
      <c r="E16" s="20">
        <v>7.1815379224170403E-2</v>
      </c>
      <c r="F16" s="20"/>
      <c r="G16" s="20">
        <v>9.2390163778546697E-2</v>
      </c>
      <c r="H16" s="20">
        <v>0.12221539020083901</v>
      </c>
      <c r="I16" s="20">
        <v>6.9544203524852896E-2</v>
      </c>
      <c r="J16" s="20">
        <v>6.7412213490104705E-2</v>
      </c>
      <c r="K16" s="20">
        <v>0.103259609920776</v>
      </c>
      <c r="L16" s="20">
        <v>8.9243379274781501E-2</v>
      </c>
      <c r="M16" s="20"/>
      <c r="N16" s="20">
        <v>0.11094938639192301</v>
      </c>
      <c r="O16" s="20">
        <v>7.5866171437357896E-2</v>
      </c>
      <c r="P16" s="20">
        <v>0.10682721305232</v>
      </c>
      <c r="Q16" s="20">
        <v>6.7220317197802901E-2</v>
      </c>
      <c r="R16" s="20"/>
      <c r="S16" s="20">
        <v>9.5383415471635397E-2</v>
      </c>
      <c r="T16" s="20">
        <v>9.8915936275825594E-2</v>
      </c>
      <c r="U16" s="20">
        <v>6.4053468997353799E-2</v>
      </c>
      <c r="V16" s="20">
        <v>9.2092278904673794E-2</v>
      </c>
      <c r="W16" s="20">
        <v>0.126658866587082</v>
      </c>
      <c r="X16" s="20">
        <v>0.113789156941711</v>
      </c>
      <c r="Y16" s="20">
        <v>6.9285811684171597E-2</v>
      </c>
      <c r="Z16" s="20">
        <v>7.9580827919646296E-2</v>
      </c>
      <c r="AA16" s="20">
        <v>0.123826809524757</v>
      </c>
      <c r="AB16" s="20">
        <v>6.00258381480335E-2</v>
      </c>
      <c r="AC16" s="20">
        <v>6.2536731901569803E-2</v>
      </c>
      <c r="AD16" s="20">
        <v>1.8779553279948801E-2</v>
      </c>
      <c r="AE16" s="20"/>
      <c r="AF16" s="20">
        <v>7.7775782256576803E-2</v>
      </c>
      <c r="AG16" s="20">
        <v>9.6168380213482299E-2</v>
      </c>
      <c r="AH16" s="20">
        <v>0.10854925046777</v>
      </c>
      <c r="AI16" s="20"/>
      <c r="AJ16" s="20">
        <v>8.1246025576286393E-2</v>
      </c>
      <c r="AK16" s="20">
        <v>9.5677367467776595E-2</v>
      </c>
      <c r="AL16" s="20">
        <v>0.13992337930227899</v>
      </c>
      <c r="AM16" s="20">
        <v>4.9039936372390201E-2</v>
      </c>
      <c r="AN16" s="20">
        <v>9.3771290483509101E-2</v>
      </c>
    </row>
    <row r="17" spans="2:40" x14ac:dyDescent="0.25">
      <c r="B17" s="18" t="s">
        <v>106</v>
      </c>
      <c r="C17" s="21">
        <v>0.48716964024444698</v>
      </c>
      <c r="D17" s="21">
        <v>0.49161050435569398</v>
      </c>
      <c r="E17" s="21">
        <v>0.48402616716202901</v>
      </c>
      <c r="F17" s="21"/>
      <c r="G17" s="21">
        <v>0.47495615563961102</v>
      </c>
      <c r="H17" s="21">
        <v>0.41952264531717298</v>
      </c>
      <c r="I17" s="21">
        <v>0.53571245283749902</v>
      </c>
      <c r="J17" s="21">
        <v>0.53987548949606001</v>
      </c>
      <c r="K17" s="21">
        <v>0.47366131707984999</v>
      </c>
      <c r="L17" s="21">
        <v>0.47687234272780199</v>
      </c>
      <c r="M17" s="21"/>
      <c r="N17" s="21">
        <v>0.46232405570805402</v>
      </c>
      <c r="O17" s="21">
        <v>0.52017630548465099</v>
      </c>
      <c r="P17" s="21">
        <v>0.47885519720890701</v>
      </c>
      <c r="Q17" s="21">
        <v>0.488046830105757</v>
      </c>
      <c r="R17" s="21"/>
      <c r="S17" s="21">
        <v>0.47031646879931399</v>
      </c>
      <c r="T17" s="21">
        <v>0.47781156924920598</v>
      </c>
      <c r="U17" s="21">
        <v>0.53251666269521702</v>
      </c>
      <c r="V17" s="21">
        <v>0.42165292601460203</v>
      </c>
      <c r="W17" s="21">
        <v>0.39934361336952501</v>
      </c>
      <c r="X17" s="21">
        <v>0.44505600075152102</v>
      </c>
      <c r="Y17" s="21">
        <v>0.51936663050007104</v>
      </c>
      <c r="Z17" s="21">
        <v>0.56803250903606095</v>
      </c>
      <c r="AA17" s="21">
        <v>0.476838965037022</v>
      </c>
      <c r="AB17" s="21">
        <v>0.55105493694097496</v>
      </c>
      <c r="AC17" s="21">
        <v>0.52484443225278699</v>
      </c>
      <c r="AD17" s="21">
        <v>0.60439131489204401</v>
      </c>
      <c r="AE17" s="21"/>
      <c r="AF17" s="21">
        <v>0.49948351117572998</v>
      </c>
      <c r="AG17" s="21">
        <v>0.51852007977803904</v>
      </c>
      <c r="AH17" s="21">
        <v>0.34405850790560999</v>
      </c>
      <c r="AI17" s="21"/>
      <c r="AJ17" s="21">
        <v>0.484347990730778</v>
      </c>
      <c r="AK17" s="21">
        <v>0.53778683707104102</v>
      </c>
      <c r="AL17" s="21">
        <v>0.37780440630319601</v>
      </c>
      <c r="AM17" s="21">
        <v>0.55437868987898697</v>
      </c>
      <c r="AN17" s="21">
        <v>0.38710286085526702</v>
      </c>
    </row>
    <row r="18" spans="2:40" x14ac:dyDescent="0.25">
      <c r="B18" s="16"/>
    </row>
    <row r="19" spans="2:40" x14ac:dyDescent="0.25">
      <c r="B19" t="s">
        <v>67</v>
      </c>
    </row>
    <row r="20" spans="2:40" x14ac:dyDescent="0.25">
      <c r="B20" t="s">
        <v>68</v>
      </c>
    </row>
    <row r="22" spans="2:40" x14ac:dyDescent="0.25">
      <c r="B22"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2:AN22"/>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212</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2012</v>
      </c>
      <c r="D7" s="10">
        <v>975</v>
      </c>
      <c r="E7" s="10">
        <v>1032</v>
      </c>
      <c r="F7" s="10"/>
      <c r="G7" s="10">
        <v>273</v>
      </c>
      <c r="H7" s="10">
        <v>338</v>
      </c>
      <c r="I7" s="10">
        <v>319</v>
      </c>
      <c r="J7" s="10">
        <v>315</v>
      </c>
      <c r="K7" s="10">
        <v>303</v>
      </c>
      <c r="L7" s="10">
        <v>464</v>
      </c>
      <c r="M7" s="10"/>
      <c r="N7" s="10">
        <v>579</v>
      </c>
      <c r="O7" s="10">
        <v>546</v>
      </c>
      <c r="P7" s="10">
        <v>406</v>
      </c>
      <c r="Q7" s="10">
        <v>474</v>
      </c>
      <c r="R7" s="10"/>
      <c r="S7" s="10">
        <v>276</v>
      </c>
      <c r="T7" s="10">
        <v>270</v>
      </c>
      <c r="U7" s="10">
        <v>166</v>
      </c>
      <c r="V7" s="10">
        <v>168</v>
      </c>
      <c r="W7" s="10">
        <v>133</v>
      </c>
      <c r="X7" s="10">
        <v>182</v>
      </c>
      <c r="Y7" s="10">
        <v>164</v>
      </c>
      <c r="Z7" s="10">
        <v>84</v>
      </c>
      <c r="AA7" s="10">
        <v>232</v>
      </c>
      <c r="AB7" s="10">
        <v>188</v>
      </c>
      <c r="AC7" s="10">
        <v>103</v>
      </c>
      <c r="AD7" s="10">
        <v>46</v>
      </c>
      <c r="AE7" s="10"/>
      <c r="AF7" s="10">
        <v>773</v>
      </c>
      <c r="AG7" s="10">
        <v>894</v>
      </c>
      <c r="AH7" s="10">
        <v>216</v>
      </c>
      <c r="AI7" s="10"/>
      <c r="AJ7" s="10">
        <v>766</v>
      </c>
      <c r="AK7" s="10">
        <v>582</v>
      </c>
      <c r="AL7" s="10">
        <v>165</v>
      </c>
      <c r="AM7" s="10">
        <v>38</v>
      </c>
      <c r="AN7" s="10">
        <v>203</v>
      </c>
    </row>
    <row r="8" spans="2:40" ht="30" customHeight="1" x14ac:dyDescent="0.25">
      <c r="B8" s="11" t="s">
        <v>20</v>
      </c>
      <c r="C8" s="11">
        <v>2012</v>
      </c>
      <c r="D8" s="11">
        <v>992</v>
      </c>
      <c r="E8" s="11">
        <v>1015</v>
      </c>
      <c r="F8" s="11"/>
      <c r="G8" s="11">
        <v>280</v>
      </c>
      <c r="H8" s="11">
        <v>342</v>
      </c>
      <c r="I8" s="11">
        <v>343</v>
      </c>
      <c r="J8" s="11">
        <v>343</v>
      </c>
      <c r="K8" s="11">
        <v>283</v>
      </c>
      <c r="L8" s="11">
        <v>420</v>
      </c>
      <c r="M8" s="11"/>
      <c r="N8" s="11">
        <v>541</v>
      </c>
      <c r="O8" s="11">
        <v>521</v>
      </c>
      <c r="P8" s="11">
        <v>441</v>
      </c>
      <c r="Q8" s="11">
        <v>502</v>
      </c>
      <c r="R8" s="11"/>
      <c r="S8" s="11">
        <v>282</v>
      </c>
      <c r="T8" s="11">
        <v>262</v>
      </c>
      <c r="U8" s="11">
        <v>161</v>
      </c>
      <c r="V8" s="11">
        <v>181</v>
      </c>
      <c r="W8" s="11">
        <v>141</v>
      </c>
      <c r="X8" s="11">
        <v>181</v>
      </c>
      <c r="Y8" s="11">
        <v>161</v>
      </c>
      <c r="Z8" s="11">
        <v>80</v>
      </c>
      <c r="AA8" s="11">
        <v>221</v>
      </c>
      <c r="AB8" s="11">
        <v>181</v>
      </c>
      <c r="AC8" s="11">
        <v>101</v>
      </c>
      <c r="AD8" s="11">
        <v>60</v>
      </c>
      <c r="AE8" s="11"/>
      <c r="AF8" s="11">
        <v>773</v>
      </c>
      <c r="AG8" s="11">
        <v>887</v>
      </c>
      <c r="AH8" s="11">
        <v>220</v>
      </c>
      <c r="AI8" s="11"/>
      <c r="AJ8" s="11">
        <v>755</v>
      </c>
      <c r="AK8" s="11">
        <v>583</v>
      </c>
      <c r="AL8" s="11">
        <v>160</v>
      </c>
      <c r="AM8" s="11">
        <v>39</v>
      </c>
      <c r="AN8" s="11">
        <v>209</v>
      </c>
    </row>
    <row r="9" spans="2:40" x14ac:dyDescent="0.25">
      <c r="B9" s="18" t="s">
        <v>176</v>
      </c>
      <c r="C9" s="17">
        <v>0.273124323092229</v>
      </c>
      <c r="D9" s="17">
        <v>0.26100034274668199</v>
      </c>
      <c r="E9" s="17">
        <v>0.283227359102808</v>
      </c>
      <c r="F9" s="17"/>
      <c r="G9" s="17">
        <v>0.313484845715571</v>
      </c>
      <c r="H9" s="17">
        <v>0.26051362239641501</v>
      </c>
      <c r="I9" s="17">
        <v>0.29512211087130302</v>
      </c>
      <c r="J9" s="17">
        <v>0.31880053651033702</v>
      </c>
      <c r="K9" s="17">
        <v>0.263291316733268</v>
      </c>
      <c r="L9" s="17">
        <v>0.20786979568594199</v>
      </c>
      <c r="M9" s="17"/>
      <c r="N9" s="17">
        <v>0.21024961581839699</v>
      </c>
      <c r="O9" s="17">
        <v>0.26043307746054201</v>
      </c>
      <c r="P9" s="17">
        <v>0.27262239475954497</v>
      </c>
      <c r="Q9" s="17">
        <v>0.35432983800124102</v>
      </c>
      <c r="R9" s="17"/>
      <c r="S9" s="17">
        <v>0.28658815949012501</v>
      </c>
      <c r="T9" s="17">
        <v>0.25096995607879302</v>
      </c>
      <c r="U9" s="17">
        <v>0.264104069414271</v>
      </c>
      <c r="V9" s="17">
        <v>0.254385319035974</v>
      </c>
      <c r="W9" s="17">
        <v>0.276849012103977</v>
      </c>
      <c r="X9" s="17">
        <v>0.26054544328350798</v>
      </c>
      <c r="Y9" s="17">
        <v>0.26105816112149899</v>
      </c>
      <c r="Z9" s="17">
        <v>0.301834709324932</v>
      </c>
      <c r="AA9" s="17">
        <v>0.31265968262655802</v>
      </c>
      <c r="AB9" s="17">
        <v>0.24655580898274099</v>
      </c>
      <c r="AC9" s="17">
        <v>0.30619007095213402</v>
      </c>
      <c r="AD9" s="17">
        <v>0.28951387007909402</v>
      </c>
      <c r="AE9" s="17"/>
      <c r="AF9" s="17">
        <v>0.30015649517309401</v>
      </c>
      <c r="AG9" s="17">
        <v>0.25119213686541902</v>
      </c>
      <c r="AH9" s="17">
        <v>0.23220271354637001</v>
      </c>
      <c r="AI9" s="17"/>
      <c r="AJ9" s="17">
        <v>0.24247618045051</v>
      </c>
      <c r="AK9" s="17">
        <v>0.31693555225542003</v>
      </c>
      <c r="AL9" s="17">
        <v>0.22797616343607</v>
      </c>
      <c r="AM9" s="17">
        <v>0.25936072568213703</v>
      </c>
      <c r="AN9" s="17">
        <v>0.290224313352129</v>
      </c>
    </row>
    <row r="10" spans="2:40" x14ac:dyDescent="0.25">
      <c r="B10" s="18" t="s">
        <v>177</v>
      </c>
      <c r="C10" s="17">
        <v>0.25359844493835998</v>
      </c>
      <c r="D10" s="17">
        <v>0.24976870227822001</v>
      </c>
      <c r="E10" s="17">
        <v>0.25858937192677101</v>
      </c>
      <c r="F10" s="17"/>
      <c r="G10" s="17">
        <v>0.29601858708163498</v>
      </c>
      <c r="H10" s="17">
        <v>0.275615592378818</v>
      </c>
      <c r="I10" s="17">
        <v>0.293047269621592</v>
      </c>
      <c r="J10" s="17">
        <v>0.242905184938742</v>
      </c>
      <c r="K10" s="17">
        <v>0.188926827223523</v>
      </c>
      <c r="L10" s="17">
        <v>0.227446445488869</v>
      </c>
      <c r="M10" s="17"/>
      <c r="N10" s="17">
        <v>0.23881522846662001</v>
      </c>
      <c r="O10" s="17">
        <v>0.26851012112499401</v>
      </c>
      <c r="P10" s="17">
        <v>0.29170475458106498</v>
      </c>
      <c r="Q10" s="17">
        <v>0.21993753968857799</v>
      </c>
      <c r="R10" s="17"/>
      <c r="S10" s="17">
        <v>0.26830424941217301</v>
      </c>
      <c r="T10" s="17">
        <v>0.241936120444353</v>
      </c>
      <c r="U10" s="17">
        <v>0.26570112604905699</v>
      </c>
      <c r="V10" s="17">
        <v>0.26213055848647199</v>
      </c>
      <c r="W10" s="17">
        <v>0.18739032576294901</v>
      </c>
      <c r="X10" s="17">
        <v>0.284662818756096</v>
      </c>
      <c r="Y10" s="17">
        <v>0.30934726834237503</v>
      </c>
      <c r="Z10" s="17">
        <v>0.262873070960435</v>
      </c>
      <c r="AA10" s="17">
        <v>0.22254105718235101</v>
      </c>
      <c r="AB10" s="17">
        <v>0.27646951201555298</v>
      </c>
      <c r="AC10" s="17">
        <v>0.20908830271464399</v>
      </c>
      <c r="AD10" s="17">
        <v>0.19746774963657801</v>
      </c>
      <c r="AE10" s="17"/>
      <c r="AF10" s="17">
        <v>0.25943985409332398</v>
      </c>
      <c r="AG10" s="17">
        <v>0.25065136673136501</v>
      </c>
      <c r="AH10" s="17">
        <v>0.248833757169103</v>
      </c>
      <c r="AI10" s="17"/>
      <c r="AJ10" s="17">
        <v>0.26278881604222398</v>
      </c>
      <c r="AK10" s="17">
        <v>0.26324169341874998</v>
      </c>
      <c r="AL10" s="17">
        <v>0.22194532039439299</v>
      </c>
      <c r="AM10" s="17">
        <v>0.26381276659198</v>
      </c>
      <c r="AN10" s="17">
        <v>0.240314015135769</v>
      </c>
    </row>
    <row r="11" spans="2:40" ht="30" x14ac:dyDescent="0.25">
      <c r="B11" s="18" t="s">
        <v>200</v>
      </c>
      <c r="C11" s="17">
        <v>0.23694440371671599</v>
      </c>
      <c r="D11" s="17">
        <v>0.241669473212103</v>
      </c>
      <c r="E11" s="17">
        <v>0.23349440955475401</v>
      </c>
      <c r="F11" s="17"/>
      <c r="G11" s="17">
        <v>0.23146857808519</v>
      </c>
      <c r="H11" s="17">
        <v>0.26092278019766002</v>
      </c>
      <c r="I11" s="17">
        <v>0.23223192743757501</v>
      </c>
      <c r="J11" s="17">
        <v>0.22708584402985599</v>
      </c>
      <c r="K11" s="17">
        <v>0.24428658408038201</v>
      </c>
      <c r="L11" s="17">
        <v>0.22801390902999499</v>
      </c>
      <c r="M11" s="17"/>
      <c r="N11" s="17">
        <v>0.249318873501154</v>
      </c>
      <c r="O11" s="17">
        <v>0.22715532651336501</v>
      </c>
      <c r="P11" s="17">
        <v>0.24874614980488399</v>
      </c>
      <c r="Q11" s="17">
        <v>0.22496522124696799</v>
      </c>
      <c r="R11" s="17"/>
      <c r="S11" s="17">
        <v>0.243713906912464</v>
      </c>
      <c r="T11" s="17">
        <v>0.26526393545667198</v>
      </c>
      <c r="U11" s="17">
        <v>0.17609520160038999</v>
      </c>
      <c r="V11" s="17">
        <v>0.251824925275419</v>
      </c>
      <c r="W11" s="17">
        <v>0.31348030829506301</v>
      </c>
      <c r="X11" s="17">
        <v>0.23927237370525201</v>
      </c>
      <c r="Y11" s="17">
        <v>0.24456239522405901</v>
      </c>
      <c r="Z11" s="17">
        <v>0.17063454118486601</v>
      </c>
      <c r="AA11" s="17">
        <v>0.20364999164324701</v>
      </c>
      <c r="AB11" s="17">
        <v>0.25072989220258501</v>
      </c>
      <c r="AC11" s="17">
        <v>0.25990188440519302</v>
      </c>
      <c r="AD11" s="17">
        <v>0.123231469087557</v>
      </c>
      <c r="AE11" s="17"/>
      <c r="AF11" s="17">
        <v>0.211723312095072</v>
      </c>
      <c r="AG11" s="17">
        <v>0.23575684520669599</v>
      </c>
      <c r="AH11" s="17">
        <v>0.336820434830296</v>
      </c>
      <c r="AI11" s="17"/>
      <c r="AJ11" s="17">
        <v>0.22952115605531101</v>
      </c>
      <c r="AK11" s="17">
        <v>0.23754922952955901</v>
      </c>
      <c r="AL11" s="17">
        <v>0.27175651561950098</v>
      </c>
      <c r="AM11" s="17">
        <v>0.24644679368209599</v>
      </c>
      <c r="AN11" s="17">
        <v>0.262440878078602</v>
      </c>
    </row>
    <row r="12" spans="2:40" x14ac:dyDescent="0.25">
      <c r="B12" s="18" t="s">
        <v>179</v>
      </c>
      <c r="C12" s="17">
        <v>0.125186801266887</v>
      </c>
      <c r="D12" s="17">
        <v>0.14438209266720001</v>
      </c>
      <c r="E12" s="17">
        <v>0.106063589455693</v>
      </c>
      <c r="F12" s="17"/>
      <c r="G12" s="17">
        <v>0.114471350379121</v>
      </c>
      <c r="H12" s="17">
        <v>0.13018385280290601</v>
      </c>
      <c r="I12" s="17">
        <v>7.3393137127894803E-2</v>
      </c>
      <c r="J12" s="17">
        <v>0.10516838161007901</v>
      </c>
      <c r="K12" s="17">
        <v>0.14462926623361699</v>
      </c>
      <c r="L12" s="17">
        <v>0.17378523715852401</v>
      </c>
      <c r="M12" s="17"/>
      <c r="N12" s="17">
        <v>0.17481581783896799</v>
      </c>
      <c r="O12" s="17">
        <v>0.132936582409513</v>
      </c>
      <c r="P12" s="17">
        <v>9.4353259430918296E-2</v>
      </c>
      <c r="Q12" s="17">
        <v>9.0592136472194995E-2</v>
      </c>
      <c r="R12" s="17"/>
      <c r="S12" s="17">
        <v>9.8301065202834298E-2</v>
      </c>
      <c r="T12" s="17">
        <v>0.13903197526504699</v>
      </c>
      <c r="U12" s="17">
        <v>0.102213095905395</v>
      </c>
      <c r="V12" s="17">
        <v>0.121653301953521</v>
      </c>
      <c r="W12" s="17">
        <v>0.14813034079356099</v>
      </c>
      <c r="X12" s="17">
        <v>0.12567061454747799</v>
      </c>
      <c r="Y12" s="17">
        <v>9.3890742559974899E-2</v>
      </c>
      <c r="Z12" s="17">
        <v>0.15398998877557801</v>
      </c>
      <c r="AA12" s="17">
        <v>0.13458384009379401</v>
      </c>
      <c r="AB12" s="17">
        <v>0.14743809134073599</v>
      </c>
      <c r="AC12" s="17">
        <v>0.11951447933150799</v>
      </c>
      <c r="AD12" s="17">
        <v>0.16135489964778399</v>
      </c>
      <c r="AE12" s="17"/>
      <c r="AF12" s="17">
        <v>0.114267533719817</v>
      </c>
      <c r="AG12" s="17">
        <v>0.14938297145096099</v>
      </c>
      <c r="AH12" s="17">
        <v>6.3607818423486104E-2</v>
      </c>
      <c r="AI12" s="17"/>
      <c r="AJ12" s="17">
        <v>0.151454675577822</v>
      </c>
      <c r="AK12" s="17">
        <v>0.110270448020286</v>
      </c>
      <c r="AL12" s="17">
        <v>0.140047613356897</v>
      </c>
      <c r="AM12" s="17">
        <v>5.01434452825077E-2</v>
      </c>
      <c r="AN12" s="17">
        <v>6.3533908489775207E-2</v>
      </c>
    </row>
    <row r="13" spans="2:40" x14ac:dyDescent="0.25">
      <c r="B13" s="18" t="s">
        <v>180</v>
      </c>
      <c r="C13" s="17">
        <v>4.85333383770577E-2</v>
      </c>
      <c r="D13" s="17">
        <v>6.23915560684132E-2</v>
      </c>
      <c r="E13" s="17">
        <v>3.5231486131523597E-2</v>
      </c>
      <c r="F13" s="17"/>
      <c r="G13" s="17">
        <v>2.4209212706660498E-2</v>
      </c>
      <c r="H13" s="17">
        <v>2.5014348713360501E-2</v>
      </c>
      <c r="I13" s="17">
        <v>4.9355237640890302E-2</v>
      </c>
      <c r="J13" s="17">
        <v>2.6525235179080502E-2</v>
      </c>
      <c r="K13" s="17">
        <v>5.59740076202195E-2</v>
      </c>
      <c r="L13" s="17">
        <v>9.6191161060393604E-2</v>
      </c>
      <c r="M13" s="17"/>
      <c r="N13" s="17">
        <v>7.2445715766400201E-2</v>
      </c>
      <c r="O13" s="17">
        <v>4.7615784522731797E-2</v>
      </c>
      <c r="P13" s="17">
        <v>3.9018704025280397E-2</v>
      </c>
      <c r="Q13" s="17">
        <v>3.2750741779931501E-2</v>
      </c>
      <c r="R13" s="17"/>
      <c r="S13" s="17">
        <v>3.9227923747879201E-2</v>
      </c>
      <c r="T13" s="17">
        <v>5.4112086515986098E-2</v>
      </c>
      <c r="U13" s="17">
        <v>8.7221844530401799E-2</v>
      </c>
      <c r="V13" s="17">
        <v>5.0886878949941899E-2</v>
      </c>
      <c r="W13" s="17">
        <v>3.4533704602915903E-2</v>
      </c>
      <c r="X13" s="17">
        <v>3.63181222949958E-2</v>
      </c>
      <c r="Y13" s="17">
        <v>3.9532391438744499E-2</v>
      </c>
      <c r="Z13" s="17">
        <v>2.3206149712839599E-2</v>
      </c>
      <c r="AA13" s="17">
        <v>7.97886246040653E-2</v>
      </c>
      <c r="AB13" s="17">
        <v>3.6004228321374301E-2</v>
      </c>
      <c r="AC13" s="17">
        <v>2.5218534414349E-2</v>
      </c>
      <c r="AD13" s="17">
        <v>4.6588425561339103E-2</v>
      </c>
      <c r="AE13" s="17"/>
      <c r="AF13" s="17">
        <v>4.8427139979534801E-2</v>
      </c>
      <c r="AG13" s="17">
        <v>5.9214458414585003E-2</v>
      </c>
      <c r="AH13" s="17">
        <v>2.6677458406721501E-2</v>
      </c>
      <c r="AI13" s="17"/>
      <c r="AJ13" s="17">
        <v>5.8171610357244802E-2</v>
      </c>
      <c r="AK13" s="17">
        <v>2.8234813161845999E-2</v>
      </c>
      <c r="AL13" s="17">
        <v>8.3786944951699596E-2</v>
      </c>
      <c r="AM13" s="17">
        <v>4.9554476846036297E-2</v>
      </c>
      <c r="AN13" s="17">
        <v>3.1232359708265999E-2</v>
      </c>
    </row>
    <row r="14" spans="2:40" x14ac:dyDescent="0.25">
      <c r="B14" s="18" t="s">
        <v>122</v>
      </c>
      <c r="C14" s="17">
        <v>6.26126886087503E-2</v>
      </c>
      <c r="D14" s="17">
        <v>4.0787833027381697E-2</v>
      </c>
      <c r="E14" s="17">
        <v>8.33937838284496E-2</v>
      </c>
      <c r="F14" s="17"/>
      <c r="G14" s="17">
        <v>2.0347426031821901E-2</v>
      </c>
      <c r="H14" s="17">
        <v>4.7749803510841002E-2</v>
      </c>
      <c r="I14" s="17">
        <v>5.6850317300745301E-2</v>
      </c>
      <c r="J14" s="17">
        <v>7.9514817731905094E-2</v>
      </c>
      <c r="K14" s="17">
        <v>0.10289199810899</v>
      </c>
      <c r="L14" s="17">
        <v>6.6693451576275806E-2</v>
      </c>
      <c r="M14" s="17"/>
      <c r="N14" s="17">
        <v>5.4354748608460603E-2</v>
      </c>
      <c r="O14" s="17">
        <v>6.3349107968853804E-2</v>
      </c>
      <c r="P14" s="17">
        <v>5.3554737398307198E-2</v>
      </c>
      <c r="Q14" s="17">
        <v>7.7424522811085805E-2</v>
      </c>
      <c r="R14" s="17"/>
      <c r="S14" s="17">
        <v>6.3864695234525107E-2</v>
      </c>
      <c r="T14" s="17">
        <v>4.8685926239149302E-2</v>
      </c>
      <c r="U14" s="17">
        <v>0.10466466250048501</v>
      </c>
      <c r="V14" s="17">
        <v>5.9119016298672701E-2</v>
      </c>
      <c r="W14" s="17">
        <v>3.9616308441534E-2</v>
      </c>
      <c r="X14" s="17">
        <v>5.3530627412670798E-2</v>
      </c>
      <c r="Y14" s="17">
        <v>5.1609041313347398E-2</v>
      </c>
      <c r="Z14" s="17">
        <v>8.7461540041349206E-2</v>
      </c>
      <c r="AA14" s="17">
        <v>4.67768038499854E-2</v>
      </c>
      <c r="AB14" s="17">
        <v>4.2802467137010698E-2</v>
      </c>
      <c r="AC14" s="17">
        <v>8.0086728182172703E-2</v>
      </c>
      <c r="AD14" s="17">
        <v>0.18184358598764699</v>
      </c>
      <c r="AE14" s="17"/>
      <c r="AF14" s="17">
        <v>6.5985664939158195E-2</v>
      </c>
      <c r="AG14" s="17">
        <v>5.3802221330974502E-2</v>
      </c>
      <c r="AH14" s="17">
        <v>9.1857817624022994E-2</v>
      </c>
      <c r="AI14" s="17"/>
      <c r="AJ14" s="17">
        <v>5.5587561516888401E-2</v>
      </c>
      <c r="AK14" s="17">
        <v>4.3768263614139401E-2</v>
      </c>
      <c r="AL14" s="17">
        <v>5.4487442241439303E-2</v>
      </c>
      <c r="AM14" s="17">
        <v>0.13068179191524301</v>
      </c>
      <c r="AN14" s="17">
        <v>0.11225452523545799</v>
      </c>
    </row>
    <row r="15" spans="2:40" x14ac:dyDescent="0.25">
      <c r="B15" s="18" t="s">
        <v>181</v>
      </c>
      <c r="C15" s="20">
        <v>0.52672276803059004</v>
      </c>
      <c r="D15" s="20">
        <v>0.51076904502490195</v>
      </c>
      <c r="E15" s="20">
        <v>0.54181673102957895</v>
      </c>
      <c r="F15" s="20"/>
      <c r="G15" s="20">
        <v>0.60950343279720698</v>
      </c>
      <c r="H15" s="20">
        <v>0.53612921477523301</v>
      </c>
      <c r="I15" s="20">
        <v>0.58816938049289502</v>
      </c>
      <c r="J15" s="20">
        <v>0.56170572144907904</v>
      </c>
      <c r="K15" s="20">
        <v>0.452218143956791</v>
      </c>
      <c r="L15" s="20">
        <v>0.43531624117481099</v>
      </c>
      <c r="M15" s="20"/>
      <c r="N15" s="20">
        <v>0.44906484428501697</v>
      </c>
      <c r="O15" s="20">
        <v>0.52894319858553596</v>
      </c>
      <c r="P15" s="20">
        <v>0.56432714934061001</v>
      </c>
      <c r="Q15" s="20">
        <v>0.57426737768981895</v>
      </c>
      <c r="R15" s="20"/>
      <c r="S15" s="20">
        <v>0.55489240890229796</v>
      </c>
      <c r="T15" s="20">
        <v>0.492906076523146</v>
      </c>
      <c r="U15" s="20">
        <v>0.52980519546332805</v>
      </c>
      <c r="V15" s="20">
        <v>0.51651587752244599</v>
      </c>
      <c r="W15" s="20">
        <v>0.46423933786692601</v>
      </c>
      <c r="X15" s="20">
        <v>0.54520826203960404</v>
      </c>
      <c r="Y15" s="20">
        <v>0.57040542946387396</v>
      </c>
      <c r="Z15" s="20">
        <v>0.56470778028536694</v>
      </c>
      <c r="AA15" s="20">
        <v>0.53520073980890903</v>
      </c>
      <c r="AB15" s="20">
        <v>0.52302532099829402</v>
      </c>
      <c r="AC15" s="20">
        <v>0.51527837366677798</v>
      </c>
      <c r="AD15" s="20">
        <v>0.486981619715672</v>
      </c>
      <c r="AE15" s="20"/>
      <c r="AF15" s="20">
        <v>0.55959634926641799</v>
      </c>
      <c r="AG15" s="20">
        <v>0.50184350359678298</v>
      </c>
      <c r="AH15" s="20">
        <v>0.48103647071547301</v>
      </c>
      <c r="AI15" s="20"/>
      <c r="AJ15" s="20">
        <v>0.50526499649273404</v>
      </c>
      <c r="AK15" s="20">
        <v>0.58017724567417095</v>
      </c>
      <c r="AL15" s="20">
        <v>0.44992148383046299</v>
      </c>
      <c r="AM15" s="20">
        <v>0.52317349227411603</v>
      </c>
      <c r="AN15" s="20">
        <v>0.53053832848789895</v>
      </c>
    </row>
    <row r="16" spans="2:40" x14ac:dyDescent="0.25">
      <c r="B16" s="18" t="s">
        <v>182</v>
      </c>
      <c r="C16" s="20">
        <v>0.173720139643944</v>
      </c>
      <c r="D16" s="20">
        <v>0.20677364873561399</v>
      </c>
      <c r="E16" s="20">
        <v>0.14129507558721699</v>
      </c>
      <c r="F16" s="20"/>
      <c r="G16" s="20">
        <v>0.138680563085782</v>
      </c>
      <c r="H16" s="20">
        <v>0.15519820151626601</v>
      </c>
      <c r="I16" s="20">
        <v>0.122748374768785</v>
      </c>
      <c r="J16" s="20">
        <v>0.131693616789159</v>
      </c>
      <c r="K16" s="20">
        <v>0.200603273853836</v>
      </c>
      <c r="L16" s="20">
        <v>0.269976398218918</v>
      </c>
      <c r="M16" s="20"/>
      <c r="N16" s="20">
        <v>0.24726153360536801</v>
      </c>
      <c r="O16" s="20">
        <v>0.180552366932245</v>
      </c>
      <c r="P16" s="20">
        <v>0.13337196345619901</v>
      </c>
      <c r="Q16" s="20">
        <v>0.123342878252127</v>
      </c>
      <c r="R16" s="20"/>
      <c r="S16" s="20">
        <v>0.137528988950713</v>
      </c>
      <c r="T16" s="20">
        <v>0.19314406178103299</v>
      </c>
      <c r="U16" s="20">
        <v>0.18943494043579701</v>
      </c>
      <c r="V16" s="20">
        <v>0.17254018090346199</v>
      </c>
      <c r="W16" s="20">
        <v>0.18266404539647699</v>
      </c>
      <c r="X16" s="20">
        <v>0.161988736842473</v>
      </c>
      <c r="Y16" s="20">
        <v>0.133423133998719</v>
      </c>
      <c r="Z16" s="20">
        <v>0.177196138488418</v>
      </c>
      <c r="AA16" s="20">
        <v>0.21437246469785901</v>
      </c>
      <c r="AB16" s="20">
        <v>0.183442319662111</v>
      </c>
      <c r="AC16" s="20">
        <v>0.14473301374585701</v>
      </c>
      <c r="AD16" s="20">
        <v>0.20794332520912401</v>
      </c>
      <c r="AE16" s="20"/>
      <c r="AF16" s="20">
        <v>0.16269467369935101</v>
      </c>
      <c r="AG16" s="20">
        <v>0.208597429865546</v>
      </c>
      <c r="AH16" s="20">
        <v>9.0285276830207595E-2</v>
      </c>
      <c r="AI16" s="20"/>
      <c r="AJ16" s="20">
        <v>0.20962628593506699</v>
      </c>
      <c r="AK16" s="20">
        <v>0.13850526118213199</v>
      </c>
      <c r="AL16" s="20">
        <v>0.223834558308596</v>
      </c>
      <c r="AM16" s="20">
        <v>9.9697922128544003E-2</v>
      </c>
      <c r="AN16" s="20">
        <v>9.4766268198041306E-2</v>
      </c>
    </row>
    <row r="17" spans="2:40" x14ac:dyDescent="0.25">
      <c r="B17" s="18" t="s">
        <v>106</v>
      </c>
      <c r="C17" s="21">
        <v>0.35300262838664498</v>
      </c>
      <c r="D17" s="21">
        <v>0.30399539628928801</v>
      </c>
      <c r="E17" s="21">
        <v>0.40052165544236301</v>
      </c>
      <c r="F17" s="21"/>
      <c r="G17" s="21">
        <v>0.47082286971142501</v>
      </c>
      <c r="H17" s="21">
        <v>0.380931013258966</v>
      </c>
      <c r="I17" s="21">
        <v>0.46542100572410999</v>
      </c>
      <c r="J17" s="21">
        <v>0.43001210465992001</v>
      </c>
      <c r="K17" s="21">
        <v>0.25161487010295502</v>
      </c>
      <c r="L17" s="21">
        <v>0.16533984295589399</v>
      </c>
      <c r="M17" s="21"/>
      <c r="N17" s="21">
        <v>0.20180331067964899</v>
      </c>
      <c r="O17" s="21">
        <v>0.34839083165329199</v>
      </c>
      <c r="P17" s="21">
        <v>0.43095518588441101</v>
      </c>
      <c r="Q17" s="21">
        <v>0.45092449943769303</v>
      </c>
      <c r="R17" s="21"/>
      <c r="S17" s="21">
        <v>0.41736341995158399</v>
      </c>
      <c r="T17" s="21">
        <v>0.299762014742113</v>
      </c>
      <c r="U17" s="21">
        <v>0.34037025502753099</v>
      </c>
      <c r="V17" s="21">
        <v>0.34397569661898397</v>
      </c>
      <c r="W17" s="21">
        <v>0.28157529247044899</v>
      </c>
      <c r="X17" s="21">
        <v>0.38321952519712998</v>
      </c>
      <c r="Y17" s="21">
        <v>0.43698229546515399</v>
      </c>
      <c r="Z17" s="21">
        <v>0.38751164179694902</v>
      </c>
      <c r="AA17" s="21">
        <v>0.32082827511105</v>
      </c>
      <c r="AB17" s="21">
        <v>0.33958300133618302</v>
      </c>
      <c r="AC17" s="21">
        <v>0.37054535992092102</v>
      </c>
      <c r="AD17" s="21">
        <v>0.27903829450654899</v>
      </c>
      <c r="AE17" s="21"/>
      <c r="AF17" s="21">
        <v>0.39690167556706701</v>
      </c>
      <c r="AG17" s="21">
        <v>0.29324607373123701</v>
      </c>
      <c r="AH17" s="21">
        <v>0.39075119388526602</v>
      </c>
      <c r="AI17" s="21"/>
      <c r="AJ17" s="21">
        <v>0.295638710557666</v>
      </c>
      <c r="AK17" s="21">
        <v>0.44167198449203898</v>
      </c>
      <c r="AL17" s="21">
        <v>0.22608692552186699</v>
      </c>
      <c r="AM17" s="21">
        <v>0.42347557014557202</v>
      </c>
      <c r="AN17" s="21">
        <v>0.43577206028985699</v>
      </c>
    </row>
    <row r="18" spans="2:40" x14ac:dyDescent="0.25">
      <c r="B18" s="16"/>
    </row>
    <row r="19" spans="2:40" x14ac:dyDescent="0.25">
      <c r="B19" t="s">
        <v>67</v>
      </c>
    </row>
    <row r="20" spans="2:40" x14ac:dyDescent="0.25">
      <c r="B20" t="s">
        <v>68</v>
      </c>
    </row>
    <row r="22" spans="2:40" x14ac:dyDescent="0.25">
      <c r="B22"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2:AN18"/>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218</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1343</v>
      </c>
      <c r="D7" s="10">
        <v>694</v>
      </c>
      <c r="E7" s="10">
        <v>649</v>
      </c>
      <c r="F7" s="10"/>
      <c r="G7" s="10">
        <v>109</v>
      </c>
      <c r="H7" s="10">
        <v>192</v>
      </c>
      <c r="I7" s="10">
        <v>204</v>
      </c>
      <c r="J7" s="10">
        <v>195</v>
      </c>
      <c r="K7" s="10">
        <v>233</v>
      </c>
      <c r="L7" s="10">
        <v>410</v>
      </c>
      <c r="M7" s="10"/>
      <c r="N7" s="10">
        <v>478</v>
      </c>
      <c r="O7" s="10">
        <v>369</v>
      </c>
      <c r="P7" s="10">
        <v>265</v>
      </c>
      <c r="Q7" s="10">
        <v>225</v>
      </c>
      <c r="R7" s="10"/>
      <c r="S7" s="10">
        <v>165</v>
      </c>
      <c r="T7" s="10">
        <v>177</v>
      </c>
      <c r="U7" s="10">
        <v>108</v>
      </c>
      <c r="V7" s="10">
        <v>116</v>
      </c>
      <c r="W7" s="10">
        <v>86</v>
      </c>
      <c r="X7" s="10">
        <v>125</v>
      </c>
      <c r="Y7" s="10">
        <v>111</v>
      </c>
      <c r="Z7" s="10">
        <v>59</v>
      </c>
      <c r="AA7" s="10">
        <v>161</v>
      </c>
      <c r="AB7" s="10">
        <v>124</v>
      </c>
      <c r="AC7" s="10">
        <v>77</v>
      </c>
      <c r="AD7" s="10">
        <v>34</v>
      </c>
      <c r="AE7" s="10"/>
      <c r="AF7" s="10">
        <v>556</v>
      </c>
      <c r="AG7" s="10">
        <v>639</v>
      </c>
      <c r="AH7" s="10">
        <v>98</v>
      </c>
      <c r="AI7" s="10"/>
      <c r="AJ7" s="10">
        <v>596</v>
      </c>
      <c r="AK7" s="10">
        <v>347</v>
      </c>
      <c r="AL7" s="10">
        <v>126</v>
      </c>
      <c r="AM7" s="10">
        <v>28</v>
      </c>
      <c r="AN7" s="10">
        <v>96</v>
      </c>
    </row>
    <row r="8" spans="2:40" ht="30" customHeight="1" x14ac:dyDescent="0.25">
      <c r="B8" s="11" t="s">
        <v>20</v>
      </c>
      <c r="C8" s="11">
        <v>1321</v>
      </c>
      <c r="D8" s="11">
        <v>687</v>
      </c>
      <c r="E8" s="11">
        <v>634</v>
      </c>
      <c r="F8" s="11"/>
      <c r="G8" s="11">
        <v>112</v>
      </c>
      <c r="H8" s="11">
        <v>193</v>
      </c>
      <c r="I8" s="11">
        <v>217</v>
      </c>
      <c r="J8" s="11">
        <v>211</v>
      </c>
      <c r="K8" s="11">
        <v>218</v>
      </c>
      <c r="L8" s="11">
        <v>370</v>
      </c>
      <c r="M8" s="11"/>
      <c r="N8" s="11">
        <v>444</v>
      </c>
      <c r="O8" s="11">
        <v>349</v>
      </c>
      <c r="P8" s="11">
        <v>287</v>
      </c>
      <c r="Q8" s="11">
        <v>235</v>
      </c>
      <c r="R8" s="11"/>
      <c r="S8" s="11">
        <v>166</v>
      </c>
      <c r="T8" s="11">
        <v>169</v>
      </c>
      <c r="U8" s="11">
        <v>104</v>
      </c>
      <c r="V8" s="11">
        <v>123</v>
      </c>
      <c r="W8" s="11">
        <v>89</v>
      </c>
      <c r="X8" s="11">
        <v>122</v>
      </c>
      <c r="Y8" s="11">
        <v>107</v>
      </c>
      <c r="Z8" s="11">
        <v>55</v>
      </c>
      <c r="AA8" s="11">
        <v>152</v>
      </c>
      <c r="AB8" s="11">
        <v>116</v>
      </c>
      <c r="AC8" s="11">
        <v>75</v>
      </c>
      <c r="AD8" s="11">
        <v>44</v>
      </c>
      <c r="AE8" s="11"/>
      <c r="AF8" s="11">
        <v>546</v>
      </c>
      <c r="AG8" s="11">
        <v>625</v>
      </c>
      <c r="AH8" s="11">
        <v>99</v>
      </c>
      <c r="AI8" s="11"/>
      <c r="AJ8" s="11">
        <v>578</v>
      </c>
      <c r="AK8" s="11">
        <v>342</v>
      </c>
      <c r="AL8" s="11">
        <v>121</v>
      </c>
      <c r="AM8" s="11">
        <v>29</v>
      </c>
      <c r="AN8" s="11">
        <v>98</v>
      </c>
    </row>
    <row r="9" spans="2:40" ht="45" x14ac:dyDescent="0.25">
      <c r="B9" s="18" t="s">
        <v>213</v>
      </c>
      <c r="C9" s="17">
        <v>0.14249369810530699</v>
      </c>
      <c r="D9" s="17">
        <v>0.148980080903863</v>
      </c>
      <c r="E9" s="17">
        <v>0.13545711722051201</v>
      </c>
      <c r="F9" s="17"/>
      <c r="G9" s="17">
        <v>0.135677456288607</v>
      </c>
      <c r="H9" s="17">
        <v>0.166640078304649</v>
      </c>
      <c r="I9" s="17">
        <v>0.184016185924569</v>
      </c>
      <c r="J9" s="17">
        <v>0.150970086313508</v>
      </c>
      <c r="K9" s="17">
        <v>0.145094038945979</v>
      </c>
      <c r="L9" s="17">
        <v>0.101268585378075</v>
      </c>
      <c r="M9" s="17"/>
      <c r="N9" s="17">
        <v>0.112968815023319</v>
      </c>
      <c r="O9" s="17">
        <v>0.1619946890474</v>
      </c>
      <c r="P9" s="17">
        <v>0.139212920355401</v>
      </c>
      <c r="Q9" s="17">
        <v>0.17691736927573501</v>
      </c>
      <c r="R9" s="17"/>
      <c r="S9" s="17">
        <v>0.113059326676908</v>
      </c>
      <c r="T9" s="17">
        <v>0.153898636572012</v>
      </c>
      <c r="U9" s="17">
        <v>0.169701039353608</v>
      </c>
      <c r="V9" s="17">
        <v>0.142680925641367</v>
      </c>
      <c r="W9" s="17">
        <v>0.123207569519211</v>
      </c>
      <c r="X9" s="17">
        <v>0.12356808214098799</v>
      </c>
      <c r="Y9" s="17">
        <v>0.12472351626226701</v>
      </c>
      <c r="Z9" s="17">
        <v>0.106786695413797</v>
      </c>
      <c r="AA9" s="17">
        <v>0.17266109499380899</v>
      </c>
      <c r="AB9" s="17">
        <v>0.177823787577116</v>
      </c>
      <c r="AC9" s="17">
        <v>0.106416921669493</v>
      </c>
      <c r="AD9" s="17">
        <v>0.18894558442828699</v>
      </c>
      <c r="AE9" s="17"/>
      <c r="AF9" s="17">
        <v>0.147314858628874</v>
      </c>
      <c r="AG9" s="17">
        <v>0.141821844101293</v>
      </c>
      <c r="AH9" s="17">
        <v>0.130174973587695</v>
      </c>
      <c r="AI9" s="17"/>
      <c r="AJ9" s="17">
        <v>0.13366237278328599</v>
      </c>
      <c r="AK9" s="17">
        <v>0.111948280781517</v>
      </c>
      <c r="AL9" s="17">
        <v>0.20567224865474901</v>
      </c>
      <c r="AM9" s="17">
        <v>0.19608907677128901</v>
      </c>
      <c r="AN9" s="17">
        <v>0.19305679685500199</v>
      </c>
    </row>
    <row r="10" spans="2:40" ht="45" x14ac:dyDescent="0.25">
      <c r="B10" s="18" t="s">
        <v>214</v>
      </c>
      <c r="C10" s="17">
        <v>0.15144975254121201</v>
      </c>
      <c r="D10" s="17">
        <v>0.15540604043530601</v>
      </c>
      <c r="E10" s="17">
        <v>0.147157878220052</v>
      </c>
      <c r="F10" s="17"/>
      <c r="G10" s="17">
        <v>0.23412782052863901</v>
      </c>
      <c r="H10" s="17">
        <v>0.29311758733288801</v>
      </c>
      <c r="I10" s="17">
        <v>0.19544142599780501</v>
      </c>
      <c r="J10" s="17">
        <v>0.121437185661623</v>
      </c>
      <c r="K10" s="17">
        <v>0.111189295383342</v>
      </c>
      <c r="L10" s="17">
        <v>6.7475330129225505E-2</v>
      </c>
      <c r="M10" s="17"/>
      <c r="N10" s="17">
        <v>0.147268828114726</v>
      </c>
      <c r="O10" s="17">
        <v>0.16260520154689401</v>
      </c>
      <c r="P10" s="17">
        <v>0.16159057133632099</v>
      </c>
      <c r="Q10" s="17">
        <v>0.13026176539075701</v>
      </c>
      <c r="R10" s="17"/>
      <c r="S10" s="17">
        <v>0.190126000749087</v>
      </c>
      <c r="T10" s="17">
        <v>0.14887191691871701</v>
      </c>
      <c r="U10" s="17">
        <v>0.10485003868234299</v>
      </c>
      <c r="V10" s="17">
        <v>0.13902813240700401</v>
      </c>
      <c r="W10" s="17">
        <v>0.20506165921552799</v>
      </c>
      <c r="X10" s="17">
        <v>0.13916563405191901</v>
      </c>
      <c r="Y10" s="17">
        <v>0.20567403093786099</v>
      </c>
      <c r="Z10" s="17">
        <v>0.175081618966238</v>
      </c>
      <c r="AA10" s="17">
        <v>0.112675183962439</v>
      </c>
      <c r="AB10" s="17">
        <v>0.123617150862952</v>
      </c>
      <c r="AC10" s="17">
        <v>0.17473617028752</v>
      </c>
      <c r="AD10" s="17">
        <v>9.1208819822490197E-2</v>
      </c>
      <c r="AE10" s="17"/>
      <c r="AF10" s="17">
        <v>0.120176110764091</v>
      </c>
      <c r="AG10" s="17">
        <v>0.18621814351292401</v>
      </c>
      <c r="AH10" s="17">
        <v>0.15098415510563901</v>
      </c>
      <c r="AI10" s="17"/>
      <c r="AJ10" s="17">
        <v>0.13899870517090901</v>
      </c>
      <c r="AK10" s="17">
        <v>0.226775042620355</v>
      </c>
      <c r="AL10" s="17">
        <v>0.12706019482681399</v>
      </c>
      <c r="AM10" s="17">
        <v>0.127229630612198</v>
      </c>
      <c r="AN10" s="17">
        <v>5.35210741193499E-2</v>
      </c>
    </row>
    <row r="11" spans="2:40" ht="45" x14ac:dyDescent="0.25">
      <c r="B11" s="18" t="s">
        <v>215</v>
      </c>
      <c r="C11" s="17">
        <v>0.48322918574665003</v>
      </c>
      <c r="D11" s="17">
        <v>0.48065224274989798</v>
      </c>
      <c r="E11" s="17">
        <v>0.48602471422458599</v>
      </c>
      <c r="F11" s="17"/>
      <c r="G11" s="17">
        <v>0.43573762107589398</v>
      </c>
      <c r="H11" s="17">
        <v>0.33720865330734601</v>
      </c>
      <c r="I11" s="17">
        <v>0.39888399824826998</v>
      </c>
      <c r="J11" s="17">
        <v>0.57223986212157296</v>
      </c>
      <c r="K11" s="17">
        <v>0.47683352685137098</v>
      </c>
      <c r="L11" s="17">
        <v>0.57619338635550299</v>
      </c>
      <c r="M11" s="17"/>
      <c r="N11" s="17">
        <v>0.49908284563216798</v>
      </c>
      <c r="O11" s="17">
        <v>0.46866163615464601</v>
      </c>
      <c r="P11" s="17">
        <v>0.515146114644778</v>
      </c>
      <c r="Q11" s="17">
        <v>0.42690348669980699</v>
      </c>
      <c r="R11" s="17"/>
      <c r="S11" s="17">
        <v>0.46923378825557699</v>
      </c>
      <c r="T11" s="17">
        <v>0.48540229611888802</v>
      </c>
      <c r="U11" s="17">
        <v>0.51851072780406704</v>
      </c>
      <c r="V11" s="17">
        <v>0.55076227222704899</v>
      </c>
      <c r="W11" s="17">
        <v>0.484808426508262</v>
      </c>
      <c r="X11" s="17">
        <v>0.48308629151797799</v>
      </c>
      <c r="Y11" s="17">
        <v>0.40796274188304699</v>
      </c>
      <c r="Z11" s="17">
        <v>0.49581859217066199</v>
      </c>
      <c r="AA11" s="17">
        <v>0.469999316311069</v>
      </c>
      <c r="AB11" s="17">
        <v>0.50312090155588696</v>
      </c>
      <c r="AC11" s="17">
        <v>0.52590534290563895</v>
      </c>
      <c r="AD11" s="17">
        <v>0.34001698914853201</v>
      </c>
      <c r="AE11" s="17"/>
      <c r="AF11" s="17">
        <v>0.545220693078871</v>
      </c>
      <c r="AG11" s="17">
        <v>0.43160664411095301</v>
      </c>
      <c r="AH11" s="17">
        <v>0.42850201023593698</v>
      </c>
      <c r="AI11" s="17"/>
      <c r="AJ11" s="17">
        <v>0.53562806644182903</v>
      </c>
      <c r="AK11" s="17">
        <v>0.44028319508442598</v>
      </c>
      <c r="AL11" s="17">
        <v>0.43261411107770198</v>
      </c>
      <c r="AM11" s="17">
        <v>0.46186765613632003</v>
      </c>
      <c r="AN11" s="17">
        <v>0.42944369935833099</v>
      </c>
    </row>
    <row r="12" spans="2:40" ht="30" x14ac:dyDescent="0.25">
      <c r="B12" s="18" t="s">
        <v>216</v>
      </c>
      <c r="C12" s="17">
        <v>0.15591675391064899</v>
      </c>
      <c r="D12" s="17">
        <v>0.16225422774468701</v>
      </c>
      <c r="E12" s="17">
        <v>0.14904171297898999</v>
      </c>
      <c r="F12" s="17"/>
      <c r="G12" s="17">
        <v>8.4989990330608597E-2</v>
      </c>
      <c r="H12" s="17">
        <v>9.5104729064045407E-2</v>
      </c>
      <c r="I12" s="17">
        <v>0.153006619568437</v>
      </c>
      <c r="J12" s="17">
        <v>0.10464921469154</v>
      </c>
      <c r="K12" s="17">
        <v>0.218728396832745</v>
      </c>
      <c r="L12" s="17">
        <v>0.20319735581352</v>
      </c>
      <c r="M12" s="17"/>
      <c r="N12" s="17">
        <v>0.18153555368413701</v>
      </c>
      <c r="O12" s="17">
        <v>0.13271830036395699</v>
      </c>
      <c r="P12" s="17">
        <v>0.131173013090577</v>
      </c>
      <c r="Q12" s="17">
        <v>0.17604452654616601</v>
      </c>
      <c r="R12" s="17"/>
      <c r="S12" s="17">
        <v>0.16344687480260101</v>
      </c>
      <c r="T12" s="17">
        <v>0.14805967072773499</v>
      </c>
      <c r="U12" s="17">
        <v>0.14556522512446601</v>
      </c>
      <c r="V12" s="17">
        <v>9.8126880950390905E-2</v>
      </c>
      <c r="W12" s="17">
        <v>0.13838436502418699</v>
      </c>
      <c r="X12" s="17">
        <v>0.17928735972815099</v>
      </c>
      <c r="Y12" s="17">
        <v>0.19733775847361601</v>
      </c>
      <c r="Z12" s="17">
        <v>0.141156720534869</v>
      </c>
      <c r="AA12" s="17">
        <v>0.15724192707594301</v>
      </c>
      <c r="AB12" s="17">
        <v>0.14675347003935801</v>
      </c>
      <c r="AC12" s="17">
        <v>0.126303747287591</v>
      </c>
      <c r="AD12" s="17">
        <v>0.30275234502012999</v>
      </c>
      <c r="AE12" s="17"/>
      <c r="AF12" s="17">
        <v>0.13888763476389199</v>
      </c>
      <c r="AG12" s="17">
        <v>0.17967623421617199</v>
      </c>
      <c r="AH12" s="17">
        <v>0.15931523701512099</v>
      </c>
      <c r="AI12" s="17"/>
      <c r="AJ12" s="17">
        <v>0.13547755278835599</v>
      </c>
      <c r="AK12" s="17">
        <v>0.16637838804037799</v>
      </c>
      <c r="AL12" s="17">
        <v>0.18106734524908399</v>
      </c>
      <c r="AM12" s="17">
        <v>0.14611482063506701</v>
      </c>
      <c r="AN12" s="17">
        <v>0.17156876126794701</v>
      </c>
    </row>
    <row r="13" spans="2:40" x14ac:dyDescent="0.25">
      <c r="B13" s="18" t="s">
        <v>217</v>
      </c>
      <c r="C13" s="19">
        <v>6.6910609696181206E-2</v>
      </c>
      <c r="D13" s="19">
        <v>5.2707408166246798E-2</v>
      </c>
      <c r="E13" s="19">
        <v>8.2318577355859096E-2</v>
      </c>
      <c r="F13" s="19"/>
      <c r="G13" s="19">
        <v>0.109467111776251</v>
      </c>
      <c r="H13" s="19">
        <v>0.107928951991071</v>
      </c>
      <c r="I13" s="19">
        <v>6.8651770260919606E-2</v>
      </c>
      <c r="J13" s="19">
        <v>5.0703651211756497E-2</v>
      </c>
      <c r="K13" s="19">
        <v>4.8154741986562499E-2</v>
      </c>
      <c r="L13" s="19">
        <v>5.1865342323676997E-2</v>
      </c>
      <c r="M13" s="19"/>
      <c r="N13" s="19">
        <v>5.9143957545649099E-2</v>
      </c>
      <c r="O13" s="19">
        <v>7.4020172887103095E-2</v>
      </c>
      <c r="P13" s="19">
        <v>5.2877380572923703E-2</v>
      </c>
      <c r="Q13" s="19">
        <v>8.9872852087535302E-2</v>
      </c>
      <c r="R13" s="19"/>
      <c r="S13" s="19">
        <v>6.4134009515826595E-2</v>
      </c>
      <c r="T13" s="19">
        <v>6.3767479662649104E-2</v>
      </c>
      <c r="U13" s="19">
        <v>6.1372969035515999E-2</v>
      </c>
      <c r="V13" s="19">
        <v>6.94017887741884E-2</v>
      </c>
      <c r="W13" s="19">
        <v>4.8537979732811098E-2</v>
      </c>
      <c r="X13" s="19">
        <v>7.4892632560963998E-2</v>
      </c>
      <c r="Y13" s="19">
        <v>6.4301952443208701E-2</v>
      </c>
      <c r="Z13" s="19">
        <v>8.1156372914433395E-2</v>
      </c>
      <c r="AA13" s="19">
        <v>8.7422477656741104E-2</v>
      </c>
      <c r="AB13" s="19">
        <v>4.8684689964686598E-2</v>
      </c>
      <c r="AC13" s="19">
        <v>6.6637817849757794E-2</v>
      </c>
      <c r="AD13" s="19">
        <v>7.7076261580561203E-2</v>
      </c>
      <c r="AE13" s="19"/>
      <c r="AF13" s="19">
        <v>4.8400702764272503E-2</v>
      </c>
      <c r="AG13" s="19">
        <v>6.0677134058658301E-2</v>
      </c>
      <c r="AH13" s="19">
        <v>0.131023624055607</v>
      </c>
      <c r="AI13" s="19"/>
      <c r="AJ13" s="19">
        <v>5.62333028156198E-2</v>
      </c>
      <c r="AK13" s="19">
        <v>5.4615093473323897E-2</v>
      </c>
      <c r="AL13" s="19">
        <v>5.35861001916507E-2</v>
      </c>
      <c r="AM13" s="19">
        <v>6.8698815845126299E-2</v>
      </c>
      <c r="AN13" s="19">
        <v>0.15240966839937001</v>
      </c>
    </row>
    <row r="14" spans="2:40" x14ac:dyDescent="0.25">
      <c r="B14" s="16" t="s">
        <v>219</v>
      </c>
    </row>
    <row r="15" spans="2:40" x14ac:dyDescent="0.25">
      <c r="B15" t="s">
        <v>67</v>
      </c>
    </row>
    <row r="16" spans="2:40" x14ac:dyDescent="0.25">
      <c r="B16" t="s">
        <v>68</v>
      </c>
    </row>
    <row r="18" spans="2:2" x14ac:dyDescent="0.25">
      <c r="B18"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2:AN22"/>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228</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2012</v>
      </c>
      <c r="D7" s="10">
        <v>975</v>
      </c>
      <c r="E7" s="10">
        <v>1032</v>
      </c>
      <c r="F7" s="10"/>
      <c r="G7" s="10">
        <v>273</v>
      </c>
      <c r="H7" s="10">
        <v>338</v>
      </c>
      <c r="I7" s="10">
        <v>319</v>
      </c>
      <c r="J7" s="10">
        <v>315</v>
      </c>
      <c r="K7" s="10">
        <v>303</v>
      </c>
      <c r="L7" s="10">
        <v>464</v>
      </c>
      <c r="M7" s="10"/>
      <c r="N7" s="10">
        <v>579</v>
      </c>
      <c r="O7" s="10">
        <v>546</v>
      </c>
      <c r="P7" s="10">
        <v>406</v>
      </c>
      <c r="Q7" s="10">
        <v>474</v>
      </c>
      <c r="R7" s="10"/>
      <c r="S7" s="10">
        <v>276</v>
      </c>
      <c r="T7" s="10">
        <v>270</v>
      </c>
      <c r="U7" s="10">
        <v>166</v>
      </c>
      <c r="V7" s="10">
        <v>168</v>
      </c>
      <c r="W7" s="10">
        <v>133</v>
      </c>
      <c r="X7" s="10">
        <v>182</v>
      </c>
      <c r="Y7" s="10">
        <v>164</v>
      </c>
      <c r="Z7" s="10">
        <v>84</v>
      </c>
      <c r="AA7" s="10">
        <v>232</v>
      </c>
      <c r="AB7" s="10">
        <v>188</v>
      </c>
      <c r="AC7" s="10">
        <v>103</v>
      </c>
      <c r="AD7" s="10">
        <v>46</v>
      </c>
      <c r="AE7" s="10"/>
      <c r="AF7" s="10">
        <v>773</v>
      </c>
      <c r="AG7" s="10">
        <v>894</v>
      </c>
      <c r="AH7" s="10">
        <v>216</v>
      </c>
      <c r="AI7" s="10"/>
      <c r="AJ7" s="10">
        <v>766</v>
      </c>
      <c r="AK7" s="10">
        <v>582</v>
      </c>
      <c r="AL7" s="10">
        <v>165</v>
      </c>
      <c r="AM7" s="10">
        <v>38</v>
      </c>
      <c r="AN7" s="10">
        <v>203</v>
      </c>
    </row>
    <row r="8" spans="2:40" ht="30" customHeight="1" x14ac:dyDescent="0.25">
      <c r="B8" s="11" t="s">
        <v>20</v>
      </c>
      <c r="C8" s="11">
        <v>2012</v>
      </c>
      <c r="D8" s="11">
        <v>992</v>
      </c>
      <c r="E8" s="11">
        <v>1015</v>
      </c>
      <c r="F8" s="11"/>
      <c r="G8" s="11">
        <v>280</v>
      </c>
      <c r="H8" s="11">
        <v>342</v>
      </c>
      <c r="I8" s="11">
        <v>343</v>
      </c>
      <c r="J8" s="11">
        <v>343</v>
      </c>
      <c r="K8" s="11">
        <v>283</v>
      </c>
      <c r="L8" s="11">
        <v>420</v>
      </c>
      <c r="M8" s="11"/>
      <c r="N8" s="11">
        <v>541</v>
      </c>
      <c r="O8" s="11">
        <v>521</v>
      </c>
      <c r="P8" s="11">
        <v>441</v>
      </c>
      <c r="Q8" s="11">
        <v>502</v>
      </c>
      <c r="R8" s="11"/>
      <c r="S8" s="11">
        <v>282</v>
      </c>
      <c r="T8" s="11">
        <v>262</v>
      </c>
      <c r="U8" s="11">
        <v>161</v>
      </c>
      <c r="V8" s="11">
        <v>181</v>
      </c>
      <c r="W8" s="11">
        <v>141</v>
      </c>
      <c r="X8" s="11">
        <v>181</v>
      </c>
      <c r="Y8" s="11">
        <v>161</v>
      </c>
      <c r="Z8" s="11">
        <v>80</v>
      </c>
      <c r="AA8" s="11">
        <v>221</v>
      </c>
      <c r="AB8" s="11">
        <v>181</v>
      </c>
      <c r="AC8" s="11">
        <v>101</v>
      </c>
      <c r="AD8" s="11">
        <v>60</v>
      </c>
      <c r="AE8" s="11"/>
      <c r="AF8" s="11">
        <v>773</v>
      </c>
      <c r="AG8" s="11">
        <v>887</v>
      </c>
      <c r="AH8" s="11">
        <v>220</v>
      </c>
      <c r="AI8" s="11"/>
      <c r="AJ8" s="11">
        <v>755</v>
      </c>
      <c r="AK8" s="11">
        <v>583</v>
      </c>
      <c r="AL8" s="11">
        <v>160</v>
      </c>
      <c r="AM8" s="11">
        <v>39</v>
      </c>
      <c r="AN8" s="11">
        <v>209</v>
      </c>
    </row>
    <row r="9" spans="2:40" x14ac:dyDescent="0.25">
      <c r="B9" s="18" t="s">
        <v>220</v>
      </c>
      <c r="C9" s="17">
        <v>0.497254646806228</v>
      </c>
      <c r="D9" s="17">
        <v>0.50871841402756501</v>
      </c>
      <c r="E9" s="17">
        <v>0.48546244946439998</v>
      </c>
      <c r="F9" s="17"/>
      <c r="G9" s="17">
        <v>0.56875944722597704</v>
      </c>
      <c r="H9" s="17">
        <v>0.55321264123549996</v>
      </c>
      <c r="I9" s="17">
        <v>0.58682306017975405</v>
      </c>
      <c r="J9" s="17">
        <v>0.46709673333478902</v>
      </c>
      <c r="K9" s="17">
        <v>0.45679192638064697</v>
      </c>
      <c r="L9" s="17">
        <v>0.38273925845582202</v>
      </c>
      <c r="M9" s="17"/>
      <c r="N9" s="17">
        <v>0.47763419983673699</v>
      </c>
      <c r="O9" s="17">
        <v>0.50041331744856998</v>
      </c>
      <c r="P9" s="17">
        <v>0.508507359737705</v>
      </c>
      <c r="Q9" s="17">
        <v>0.50820153116276201</v>
      </c>
      <c r="R9" s="17"/>
      <c r="S9" s="17">
        <v>0.52136741995827995</v>
      </c>
      <c r="T9" s="17">
        <v>0.43763743118353798</v>
      </c>
      <c r="U9" s="17">
        <v>0.46145059297976099</v>
      </c>
      <c r="V9" s="17">
        <v>0.53311689719405697</v>
      </c>
      <c r="W9" s="17">
        <v>0.50847007141657596</v>
      </c>
      <c r="X9" s="17">
        <v>0.52051890758964103</v>
      </c>
      <c r="Y9" s="17">
        <v>0.50178775302699896</v>
      </c>
      <c r="Z9" s="17">
        <v>0.54421749454254698</v>
      </c>
      <c r="AA9" s="17">
        <v>0.54535371259985099</v>
      </c>
      <c r="AB9" s="17">
        <v>0.44243159818565397</v>
      </c>
      <c r="AC9" s="17">
        <v>0.52078817477092698</v>
      </c>
      <c r="AD9" s="17">
        <v>0.40943297042836002</v>
      </c>
      <c r="AE9" s="17"/>
      <c r="AF9" s="17">
        <v>0.42871171368029098</v>
      </c>
      <c r="AG9" s="17">
        <v>0.53670499483512202</v>
      </c>
      <c r="AH9" s="17">
        <v>0.50565552288099402</v>
      </c>
      <c r="AI9" s="17"/>
      <c r="AJ9" s="17">
        <v>0.44141407112409198</v>
      </c>
      <c r="AK9" s="17">
        <v>0.58935875370853297</v>
      </c>
      <c r="AL9" s="17">
        <v>0.42517413762989897</v>
      </c>
      <c r="AM9" s="17">
        <v>0.44654571647529101</v>
      </c>
      <c r="AN9" s="17">
        <v>0.47176781661028</v>
      </c>
    </row>
    <row r="10" spans="2:40" x14ac:dyDescent="0.25">
      <c r="B10" s="18" t="s">
        <v>221</v>
      </c>
      <c r="C10" s="17">
        <v>0.48625501785077002</v>
      </c>
      <c r="D10" s="17">
        <v>0.488662679652412</v>
      </c>
      <c r="E10" s="17">
        <v>0.48441223469880701</v>
      </c>
      <c r="F10" s="17"/>
      <c r="G10" s="17">
        <v>0.31107476265414902</v>
      </c>
      <c r="H10" s="17">
        <v>0.35193354474112498</v>
      </c>
      <c r="I10" s="17">
        <v>0.38748921641744799</v>
      </c>
      <c r="J10" s="17">
        <v>0.52270453468266498</v>
      </c>
      <c r="K10" s="17">
        <v>0.63511121511054103</v>
      </c>
      <c r="L10" s="17">
        <v>0.66312864890399204</v>
      </c>
      <c r="M10" s="17"/>
      <c r="N10" s="17">
        <v>0.56402948103078698</v>
      </c>
      <c r="O10" s="17">
        <v>0.51011685466457102</v>
      </c>
      <c r="P10" s="17">
        <v>0.438758745684455</v>
      </c>
      <c r="Q10" s="17">
        <v>0.41675066326467702</v>
      </c>
      <c r="R10" s="17"/>
      <c r="S10" s="17">
        <v>0.43576131182384997</v>
      </c>
      <c r="T10" s="17">
        <v>0.53717131786583106</v>
      </c>
      <c r="U10" s="17">
        <v>0.48953861700144802</v>
      </c>
      <c r="V10" s="17">
        <v>0.51811197676239795</v>
      </c>
      <c r="W10" s="17">
        <v>0.52191216936167595</v>
      </c>
      <c r="X10" s="17">
        <v>0.53902023178283398</v>
      </c>
      <c r="Y10" s="17">
        <v>0.47598687259840999</v>
      </c>
      <c r="Z10" s="17">
        <v>0.42025490325071602</v>
      </c>
      <c r="AA10" s="17">
        <v>0.47925043389579702</v>
      </c>
      <c r="AB10" s="17">
        <v>0.44277241581703602</v>
      </c>
      <c r="AC10" s="17">
        <v>0.445696986808093</v>
      </c>
      <c r="AD10" s="17">
        <v>0.49402890816801598</v>
      </c>
      <c r="AE10" s="17"/>
      <c r="AF10" s="17">
        <v>0.53522977115951798</v>
      </c>
      <c r="AG10" s="17">
        <v>0.49842070450154802</v>
      </c>
      <c r="AH10" s="17">
        <v>0.37364622311922302</v>
      </c>
      <c r="AI10" s="17"/>
      <c r="AJ10" s="17">
        <v>0.59454754594436898</v>
      </c>
      <c r="AK10" s="17">
        <v>0.39314253854246101</v>
      </c>
      <c r="AL10" s="17">
        <v>0.52771841206313397</v>
      </c>
      <c r="AM10" s="17">
        <v>0.49120210861897801</v>
      </c>
      <c r="AN10" s="17">
        <v>0.38493491882273401</v>
      </c>
    </row>
    <row r="11" spans="2:40" ht="30" x14ac:dyDescent="0.25">
      <c r="B11" s="18" t="s">
        <v>222</v>
      </c>
      <c r="C11" s="17">
        <v>0.42896075109411802</v>
      </c>
      <c r="D11" s="17">
        <v>0.40602094322281401</v>
      </c>
      <c r="E11" s="17">
        <v>0.44954705785390697</v>
      </c>
      <c r="F11" s="17"/>
      <c r="G11" s="17">
        <v>0.426220672231794</v>
      </c>
      <c r="H11" s="17">
        <v>0.36145952424587602</v>
      </c>
      <c r="I11" s="17">
        <v>0.33064520699977701</v>
      </c>
      <c r="J11" s="17">
        <v>0.49054311881196699</v>
      </c>
      <c r="K11" s="17">
        <v>0.493243826355798</v>
      </c>
      <c r="L11" s="17">
        <v>0.47247955108367401</v>
      </c>
      <c r="M11" s="17"/>
      <c r="N11" s="17">
        <v>0.43215855041086598</v>
      </c>
      <c r="O11" s="17">
        <v>0.41084130773051403</v>
      </c>
      <c r="P11" s="17">
        <v>0.41106588009880701</v>
      </c>
      <c r="Q11" s="17">
        <v>0.45976612569629899</v>
      </c>
      <c r="R11" s="17"/>
      <c r="S11" s="17">
        <v>0.42338000487953897</v>
      </c>
      <c r="T11" s="17">
        <v>0.44726024371523798</v>
      </c>
      <c r="U11" s="17">
        <v>0.42272783934639102</v>
      </c>
      <c r="V11" s="17">
        <v>0.50358643974219897</v>
      </c>
      <c r="W11" s="17">
        <v>0.47543747247754098</v>
      </c>
      <c r="X11" s="17">
        <v>0.44272013517680803</v>
      </c>
      <c r="Y11" s="17">
        <v>0.432280945876728</v>
      </c>
      <c r="Z11" s="17">
        <v>0.38667714131585501</v>
      </c>
      <c r="AA11" s="17">
        <v>0.35697469240999102</v>
      </c>
      <c r="AB11" s="17">
        <v>0.446367704960761</v>
      </c>
      <c r="AC11" s="17">
        <v>0.35922328278264798</v>
      </c>
      <c r="AD11" s="17">
        <v>0.39358872170162301</v>
      </c>
      <c r="AE11" s="17"/>
      <c r="AF11" s="17">
        <v>0.44218260196709303</v>
      </c>
      <c r="AG11" s="17">
        <v>0.408047574481538</v>
      </c>
      <c r="AH11" s="17">
        <v>0.43200940510242403</v>
      </c>
      <c r="AI11" s="17"/>
      <c r="AJ11" s="17">
        <v>0.42858333382028402</v>
      </c>
      <c r="AK11" s="17">
        <v>0.42184277360622902</v>
      </c>
      <c r="AL11" s="17">
        <v>0.39566645141053303</v>
      </c>
      <c r="AM11" s="17">
        <v>0.29804775383488302</v>
      </c>
      <c r="AN11" s="17">
        <v>0.46249849558765499</v>
      </c>
    </row>
    <row r="12" spans="2:40" x14ac:dyDescent="0.25">
      <c r="B12" s="18" t="s">
        <v>223</v>
      </c>
      <c r="C12" s="17">
        <v>0.29013673363307302</v>
      </c>
      <c r="D12" s="17">
        <v>0.28407593922396301</v>
      </c>
      <c r="E12" s="17">
        <v>0.296503561721913</v>
      </c>
      <c r="F12" s="17"/>
      <c r="G12" s="17">
        <v>0.37188848086837301</v>
      </c>
      <c r="H12" s="17">
        <v>0.34283574267991501</v>
      </c>
      <c r="I12" s="17">
        <v>0.33469572568218697</v>
      </c>
      <c r="J12" s="17">
        <v>0.28117623930042102</v>
      </c>
      <c r="K12" s="17">
        <v>0.222180776657707</v>
      </c>
      <c r="L12" s="17">
        <v>0.20939180837274299</v>
      </c>
      <c r="M12" s="17"/>
      <c r="N12" s="17">
        <v>0.26977984653501802</v>
      </c>
      <c r="O12" s="17">
        <v>0.315399611591754</v>
      </c>
      <c r="P12" s="17">
        <v>0.26776852131510698</v>
      </c>
      <c r="Q12" s="17">
        <v>0.30773760270787598</v>
      </c>
      <c r="R12" s="17"/>
      <c r="S12" s="17">
        <v>0.29350819423011698</v>
      </c>
      <c r="T12" s="17">
        <v>0.26605553076711302</v>
      </c>
      <c r="U12" s="17">
        <v>0.28633488787573602</v>
      </c>
      <c r="V12" s="17">
        <v>0.27909481345734699</v>
      </c>
      <c r="W12" s="17">
        <v>0.277260132134037</v>
      </c>
      <c r="X12" s="17">
        <v>0.333365285051343</v>
      </c>
      <c r="Y12" s="17">
        <v>0.29054955363427898</v>
      </c>
      <c r="Z12" s="17">
        <v>0.295329440896902</v>
      </c>
      <c r="AA12" s="17">
        <v>0.39343149044615899</v>
      </c>
      <c r="AB12" s="17">
        <v>0.20671566862638099</v>
      </c>
      <c r="AC12" s="17">
        <v>0.284155274904767</v>
      </c>
      <c r="AD12" s="17">
        <v>0.196016134374492</v>
      </c>
      <c r="AE12" s="17"/>
      <c r="AF12" s="17">
        <v>0.27164081523698203</v>
      </c>
      <c r="AG12" s="17">
        <v>0.30730833532552798</v>
      </c>
      <c r="AH12" s="17">
        <v>0.242911235035038</v>
      </c>
      <c r="AI12" s="17"/>
      <c r="AJ12" s="17">
        <v>0.26163802707755501</v>
      </c>
      <c r="AK12" s="17">
        <v>0.336553463386221</v>
      </c>
      <c r="AL12" s="17">
        <v>0.28538926867764702</v>
      </c>
      <c r="AM12" s="17">
        <v>0.301037662473498</v>
      </c>
      <c r="AN12" s="17">
        <v>0.25733396950111298</v>
      </c>
    </row>
    <row r="13" spans="2:40" x14ac:dyDescent="0.25">
      <c r="B13" s="18" t="s">
        <v>224</v>
      </c>
      <c r="C13" s="17">
        <v>0.23521834709145101</v>
      </c>
      <c r="D13" s="17">
        <v>0.240647974143992</v>
      </c>
      <c r="E13" s="17">
        <v>0.22789998381594101</v>
      </c>
      <c r="F13" s="17"/>
      <c r="G13" s="17">
        <v>0.29609422589261197</v>
      </c>
      <c r="H13" s="17">
        <v>0.316932181364457</v>
      </c>
      <c r="I13" s="17">
        <v>0.29611537359303303</v>
      </c>
      <c r="J13" s="17">
        <v>0.19241653568743899</v>
      </c>
      <c r="K13" s="17">
        <v>0.193765725910472</v>
      </c>
      <c r="L13" s="17">
        <v>0.14119995513265299</v>
      </c>
      <c r="M13" s="17"/>
      <c r="N13" s="17">
        <v>0.214722861861046</v>
      </c>
      <c r="O13" s="17">
        <v>0.24334332375377901</v>
      </c>
      <c r="P13" s="17">
        <v>0.26005667741634497</v>
      </c>
      <c r="Q13" s="17">
        <v>0.228179689396035</v>
      </c>
      <c r="R13" s="17"/>
      <c r="S13" s="17">
        <v>0.29589518247734897</v>
      </c>
      <c r="T13" s="17">
        <v>0.18711735284407199</v>
      </c>
      <c r="U13" s="17">
        <v>0.241948492369534</v>
      </c>
      <c r="V13" s="17">
        <v>0.209136418448958</v>
      </c>
      <c r="W13" s="17">
        <v>0.161607588637631</v>
      </c>
      <c r="X13" s="17">
        <v>0.28029085829730999</v>
      </c>
      <c r="Y13" s="17">
        <v>0.23727230114878001</v>
      </c>
      <c r="Z13" s="17">
        <v>0.324127969923096</v>
      </c>
      <c r="AA13" s="17">
        <v>0.18276824840460101</v>
      </c>
      <c r="AB13" s="17">
        <v>0.25776325145412599</v>
      </c>
      <c r="AC13" s="17">
        <v>0.23194083382396699</v>
      </c>
      <c r="AD13" s="17">
        <v>0.26459392211615501</v>
      </c>
      <c r="AE13" s="17"/>
      <c r="AF13" s="17">
        <v>0.21778217383853199</v>
      </c>
      <c r="AG13" s="17">
        <v>0.241978292820692</v>
      </c>
      <c r="AH13" s="17">
        <v>0.235838697726344</v>
      </c>
      <c r="AI13" s="17"/>
      <c r="AJ13" s="17">
        <v>0.188701824049755</v>
      </c>
      <c r="AK13" s="17">
        <v>0.27531548743398498</v>
      </c>
      <c r="AL13" s="17">
        <v>0.21356059776297801</v>
      </c>
      <c r="AM13" s="17">
        <v>0.328311015095964</v>
      </c>
      <c r="AN13" s="17">
        <v>0.229009277185867</v>
      </c>
    </row>
    <row r="14" spans="2:40" x14ac:dyDescent="0.25">
      <c r="B14" s="18" t="s">
        <v>225</v>
      </c>
      <c r="C14" s="17">
        <v>0.125854495663764</v>
      </c>
      <c r="D14" s="17">
        <v>0.130959099625576</v>
      </c>
      <c r="E14" s="17">
        <v>0.120585678708073</v>
      </c>
      <c r="F14" s="17"/>
      <c r="G14" s="17">
        <v>0.149322745977089</v>
      </c>
      <c r="H14" s="17">
        <v>0.113079953510627</v>
      </c>
      <c r="I14" s="17">
        <v>9.9015709787970002E-2</v>
      </c>
      <c r="J14" s="17">
        <v>0.12819765634435401</v>
      </c>
      <c r="K14" s="17">
        <v>0.104131868809813</v>
      </c>
      <c r="L14" s="17">
        <v>0.155229766074062</v>
      </c>
      <c r="M14" s="17"/>
      <c r="N14" s="17">
        <v>0.14082113536512</v>
      </c>
      <c r="O14" s="17">
        <v>0.13564054338354101</v>
      </c>
      <c r="P14" s="17">
        <v>0.121405114632001</v>
      </c>
      <c r="Q14" s="17">
        <v>0.10523233543311999</v>
      </c>
      <c r="R14" s="17"/>
      <c r="S14" s="17">
        <v>0.150771702179581</v>
      </c>
      <c r="T14" s="17">
        <v>0.10667152170562801</v>
      </c>
      <c r="U14" s="17">
        <v>9.9847427013197196E-2</v>
      </c>
      <c r="V14" s="17">
        <v>9.2959154799480498E-2</v>
      </c>
      <c r="W14" s="17">
        <v>0.123175970321631</v>
      </c>
      <c r="X14" s="17">
        <v>0.16265839732662901</v>
      </c>
      <c r="Y14" s="17">
        <v>0.120526792845204</v>
      </c>
      <c r="Z14" s="17">
        <v>9.7752445663578894E-2</v>
      </c>
      <c r="AA14" s="17">
        <v>0.115602131736083</v>
      </c>
      <c r="AB14" s="17">
        <v>0.17067881104711</v>
      </c>
      <c r="AC14" s="17">
        <v>0.106182136731061</v>
      </c>
      <c r="AD14" s="17">
        <v>0.14430019587426099</v>
      </c>
      <c r="AE14" s="17"/>
      <c r="AF14" s="17">
        <v>0.14643870015066099</v>
      </c>
      <c r="AG14" s="17">
        <v>0.115852471554636</v>
      </c>
      <c r="AH14" s="17">
        <v>0.112892558617017</v>
      </c>
      <c r="AI14" s="17"/>
      <c r="AJ14" s="17">
        <v>0.15836354594157301</v>
      </c>
      <c r="AK14" s="17">
        <v>0.102083832506126</v>
      </c>
      <c r="AL14" s="17">
        <v>0.105070653975428</v>
      </c>
      <c r="AM14" s="17">
        <v>9.6928389568242901E-2</v>
      </c>
      <c r="AN14" s="17">
        <v>0.116515770306952</v>
      </c>
    </row>
    <row r="15" spans="2:40" x14ac:dyDescent="0.25">
      <c r="B15" s="18" t="s">
        <v>226</v>
      </c>
      <c r="C15" s="17">
        <v>3.4404177572312497E-2</v>
      </c>
      <c r="D15" s="17">
        <v>4.6029735700272197E-2</v>
      </c>
      <c r="E15" s="17">
        <v>2.3214275342159099E-2</v>
      </c>
      <c r="F15" s="17"/>
      <c r="G15" s="17">
        <v>3.4952904512084097E-2</v>
      </c>
      <c r="H15" s="17">
        <v>2.18247081407302E-2</v>
      </c>
      <c r="I15" s="17">
        <v>1.61788431094835E-2</v>
      </c>
      <c r="J15" s="17">
        <v>5.7200089590301303E-2</v>
      </c>
      <c r="K15" s="17">
        <v>3.6013566068697198E-2</v>
      </c>
      <c r="L15" s="17">
        <v>3.9472979410441297E-2</v>
      </c>
      <c r="M15" s="17"/>
      <c r="N15" s="17">
        <v>3.7087730702285E-2</v>
      </c>
      <c r="O15" s="17">
        <v>2.8908589319200199E-2</v>
      </c>
      <c r="P15" s="17">
        <v>2.8884827229856299E-2</v>
      </c>
      <c r="Q15" s="17">
        <v>4.0181594227216899E-2</v>
      </c>
      <c r="R15" s="17"/>
      <c r="S15" s="17">
        <v>0</v>
      </c>
      <c r="T15" s="17">
        <v>0</v>
      </c>
      <c r="U15" s="17">
        <v>0</v>
      </c>
      <c r="V15" s="17">
        <v>0</v>
      </c>
      <c r="W15" s="17">
        <v>0</v>
      </c>
      <c r="X15" s="17">
        <v>0</v>
      </c>
      <c r="Y15" s="17">
        <v>0</v>
      </c>
      <c r="Z15" s="17">
        <v>0</v>
      </c>
      <c r="AA15" s="17">
        <v>0</v>
      </c>
      <c r="AB15" s="17">
        <v>0.227471088167647</v>
      </c>
      <c r="AC15" s="17">
        <v>0.13402164622387699</v>
      </c>
      <c r="AD15" s="17">
        <v>0.2419535687687</v>
      </c>
      <c r="AE15" s="17"/>
      <c r="AF15" s="17">
        <v>2.4814986931320102E-2</v>
      </c>
      <c r="AG15" s="17">
        <v>4.82168069313169E-2</v>
      </c>
      <c r="AH15" s="17">
        <v>2.0615716927339201E-2</v>
      </c>
      <c r="AI15" s="17"/>
      <c r="AJ15" s="17">
        <v>2.2092542486630399E-2</v>
      </c>
      <c r="AK15" s="17">
        <v>2.4343264235678001E-2</v>
      </c>
      <c r="AL15" s="17">
        <v>2.27422036057571E-2</v>
      </c>
      <c r="AM15" s="17">
        <v>0</v>
      </c>
      <c r="AN15" s="17">
        <v>1.40697752834422E-2</v>
      </c>
    </row>
    <row r="16" spans="2:40" x14ac:dyDescent="0.25">
      <c r="B16" s="18" t="s">
        <v>161</v>
      </c>
      <c r="C16" s="17">
        <v>5.8774943979831799E-3</v>
      </c>
      <c r="D16" s="17">
        <v>3.0466877156499102E-3</v>
      </c>
      <c r="E16" s="17">
        <v>8.6724198393766903E-3</v>
      </c>
      <c r="F16" s="17"/>
      <c r="G16" s="17">
        <v>3.6065759678581199E-3</v>
      </c>
      <c r="H16" s="17">
        <v>0</v>
      </c>
      <c r="I16" s="17">
        <v>3.2541247445060698E-3</v>
      </c>
      <c r="J16" s="17">
        <v>0</v>
      </c>
      <c r="K16" s="17">
        <v>9.3294010920204201E-3</v>
      </c>
      <c r="L16" s="17">
        <v>1.67931446780629E-2</v>
      </c>
      <c r="M16" s="17"/>
      <c r="N16" s="17">
        <v>4.9541406457374497E-3</v>
      </c>
      <c r="O16" s="17">
        <v>3.3510268962468901E-3</v>
      </c>
      <c r="P16" s="17">
        <v>1.21271991564409E-2</v>
      </c>
      <c r="Q16" s="17">
        <v>4.0863521881735702E-3</v>
      </c>
      <c r="R16" s="17"/>
      <c r="S16" s="17">
        <v>0</v>
      </c>
      <c r="T16" s="17">
        <v>6.9469286402399104E-3</v>
      </c>
      <c r="U16" s="17">
        <v>0</v>
      </c>
      <c r="V16" s="17">
        <v>6.2003769464110299E-3</v>
      </c>
      <c r="W16" s="17">
        <v>0</v>
      </c>
      <c r="X16" s="17">
        <v>5.5850140878567003E-3</v>
      </c>
      <c r="Y16" s="17">
        <v>0</v>
      </c>
      <c r="Z16" s="17">
        <v>2.4530933692787998E-2</v>
      </c>
      <c r="AA16" s="17">
        <v>1.2244311020103401E-2</v>
      </c>
      <c r="AB16" s="17">
        <v>6.1677354312565302E-3</v>
      </c>
      <c r="AC16" s="17">
        <v>8.2645894587603293E-3</v>
      </c>
      <c r="AD16" s="17">
        <v>2.0878619186275899E-2</v>
      </c>
      <c r="AE16" s="17"/>
      <c r="AF16" s="17">
        <v>1.14630645415967E-2</v>
      </c>
      <c r="AG16" s="17">
        <v>2.2003022624704298E-3</v>
      </c>
      <c r="AH16" s="17">
        <v>0</v>
      </c>
      <c r="AI16" s="17"/>
      <c r="AJ16" s="17">
        <v>7.6387390951467501E-3</v>
      </c>
      <c r="AK16" s="17">
        <v>3.16394531035705E-3</v>
      </c>
      <c r="AL16" s="17">
        <v>5.8306160445024497E-3</v>
      </c>
      <c r="AM16" s="17">
        <v>2.3347932245202499E-2</v>
      </c>
      <c r="AN16" s="17">
        <v>0</v>
      </c>
    </row>
    <row r="17" spans="2:40" x14ac:dyDescent="0.25">
      <c r="B17" s="18" t="s">
        <v>227</v>
      </c>
      <c r="C17" s="19">
        <v>3.5080006941491798E-2</v>
      </c>
      <c r="D17" s="19">
        <v>3.56742268645888E-2</v>
      </c>
      <c r="E17" s="19">
        <v>3.4672151836746101E-2</v>
      </c>
      <c r="F17" s="19"/>
      <c r="G17" s="19">
        <v>5.3436922983895199E-2</v>
      </c>
      <c r="H17" s="19">
        <v>6.3265667019825403E-2</v>
      </c>
      <c r="I17" s="19">
        <v>3.8317971504022698E-2</v>
      </c>
      <c r="J17" s="19">
        <v>2.14559616141193E-2</v>
      </c>
      <c r="K17" s="19">
        <v>1.5431910901562601E-2</v>
      </c>
      <c r="L17" s="19">
        <v>2.15853706130292E-2</v>
      </c>
      <c r="M17" s="19"/>
      <c r="N17" s="19">
        <v>2.2285326195080699E-2</v>
      </c>
      <c r="O17" s="19">
        <v>3.7515430056811502E-2</v>
      </c>
      <c r="P17" s="19">
        <v>3.2745751473811299E-2</v>
      </c>
      <c r="Q17" s="19">
        <v>4.8880870588034302E-2</v>
      </c>
      <c r="R17" s="19"/>
      <c r="S17" s="19">
        <v>5.4448040008329E-2</v>
      </c>
      <c r="T17" s="19">
        <v>3.1112431896263001E-2</v>
      </c>
      <c r="U17" s="19">
        <v>5.6448202194866702E-2</v>
      </c>
      <c r="V17" s="19">
        <v>1.22876514651486E-2</v>
      </c>
      <c r="W17" s="19">
        <v>4.4975776289369197E-2</v>
      </c>
      <c r="X17" s="19">
        <v>1.0913561379695E-2</v>
      </c>
      <c r="Y17" s="19">
        <v>4.3364833784795498E-2</v>
      </c>
      <c r="Z17" s="19">
        <v>2.35626157164604E-2</v>
      </c>
      <c r="AA17" s="19">
        <v>3.3758307747185197E-2</v>
      </c>
      <c r="AB17" s="19">
        <v>4.22101530719345E-2</v>
      </c>
      <c r="AC17" s="19">
        <v>1.9765572020802299E-2</v>
      </c>
      <c r="AD17" s="19">
        <v>2.4726284438634401E-2</v>
      </c>
      <c r="AE17" s="19"/>
      <c r="AF17" s="19">
        <v>2.8163786595171499E-2</v>
      </c>
      <c r="AG17" s="19">
        <v>2.2349436076890199E-2</v>
      </c>
      <c r="AH17" s="19">
        <v>8.0619205468248398E-2</v>
      </c>
      <c r="AI17" s="19"/>
      <c r="AJ17" s="19">
        <v>1.70844726379096E-2</v>
      </c>
      <c r="AK17" s="19">
        <v>4.0661167703925E-2</v>
      </c>
      <c r="AL17" s="19">
        <v>3.08668552239201E-2</v>
      </c>
      <c r="AM17" s="19">
        <v>5.36105923676964E-2</v>
      </c>
      <c r="AN17" s="19">
        <v>6.6184986687243805E-2</v>
      </c>
    </row>
    <row r="18" spans="2:40" x14ac:dyDescent="0.25">
      <c r="B18" s="16" t="s">
        <v>229</v>
      </c>
    </row>
    <row r="19" spans="2:40" x14ac:dyDescent="0.25">
      <c r="B19" t="s">
        <v>67</v>
      </c>
    </row>
    <row r="20" spans="2:40" x14ac:dyDescent="0.25">
      <c r="B20" t="s">
        <v>68</v>
      </c>
    </row>
    <row r="22" spans="2:40" x14ac:dyDescent="0.25">
      <c r="B22"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2:AN18"/>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233</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2012</v>
      </c>
      <c r="D7" s="10">
        <v>975</v>
      </c>
      <c r="E7" s="10">
        <v>1032</v>
      </c>
      <c r="F7" s="10"/>
      <c r="G7" s="10">
        <v>273</v>
      </c>
      <c r="H7" s="10">
        <v>338</v>
      </c>
      <c r="I7" s="10">
        <v>319</v>
      </c>
      <c r="J7" s="10">
        <v>315</v>
      </c>
      <c r="K7" s="10">
        <v>303</v>
      </c>
      <c r="L7" s="10">
        <v>464</v>
      </c>
      <c r="M7" s="10"/>
      <c r="N7" s="10">
        <v>579</v>
      </c>
      <c r="O7" s="10">
        <v>546</v>
      </c>
      <c r="P7" s="10">
        <v>406</v>
      </c>
      <c r="Q7" s="10">
        <v>474</v>
      </c>
      <c r="R7" s="10"/>
      <c r="S7" s="10">
        <v>276</v>
      </c>
      <c r="T7" s="10">
        <v>270</v>
      </c>
      <c r="U7" s="10">
        <v>166</v>
      </c>
      <c r="V7" s="10">
        <v>168</v>
      </c>
      <c r="W7" s="10">
        <v>133</v>
      </c>
      <c r="X7" s="10">
        <v>182</v>
      </c>
      <c r="Y7" s="10">
        <v>164</v>
      </c>
      <c r="Z7" s="10">
        <v>84</v>
      </c>
      <c r="AA7" s="10">
        <v>232</v>
      </c>
      <c r="AB7" s="10">
        <v>188</v>
      </c>
      <c r="AC7" s="10">
        <v>103</v>
      </c>
      <c r="AD7" s="10">
        <v>46</v>
      </c>
      <c r="AE7" s="10"/>
      <c r="AF7" s="10">
        <v>773</v>
      </c>
      <c r="AG7" s="10">
        <v>894</v>
      </c>
      <c r="AH7" s="10">
        <v>216</v>
      </c>
      <c r="AI7" s="10"/>
      <c r="AJ7" s="10">
        <v>766</v>
      </c>
      <c r="AK7" s="10">
        <v>582</v>
      </c>
      <c r="AL7" s="10">
        <v>165</v>
      </c>
      <c r="AM7" s="10">
        <v>38</v>
      </c>
      <c r="AN7" s="10">
        <v>203</v>
      </c>
    </row>
    <row r="8" spans="2:40" ht="30" customHeight="1" x14ac:dyDescent="0.25">
      <c r="B8" s="11" t="s">
        <v>20</v>
      </c>
      <c r="C8" s="11">
        <v>2012</v>
      </c>
      <c r="D8" s="11">
        <v>992</v>
      </c>
      <c r="E8" s="11">
        <v>1015</v>
      </c>
      <c r="F8" s="11"/>
      <c r="G8" s="11">
        <v>280</v>
      </c>
      <c r="H8" s="11">
        <v>342</v>
      </c>
      <c r="I8" s="11">
        <v>343</v>
      </c>
      <c r="J8" s="11">
        <v>343</v>
      </c>
      <c r="K8" s="11">
        <v>283</v>
      </c>
      <c r="L8" s="11">
        <v>420</v>
      </c>
      <c r="M8" s="11"/>
      <c r="N8" s="11">
        <v>541</v>
      </c>
      <c r="O8" s="11">
        <v>521</v>
      </c>
      <c r="P8" s="11">
        <v>441</v>
      </c>
      <c r="Q8" s="11">
        <v>502</v>
      </c>
      <c r="R8" s="11"/>
      <c r="S8" s="11">
        <v>282</v>
      </c>
      <c r="T8" s="11">
        <v>262</v>
      </c>
      <c r="U8" s="11">
        <v>161</v>
      </c>
      <c r="V8" s="11">
        <v>181</v>
      </c>
      <c r="W8" s="11">
        <v>141</v>
      </c>
      <c r="X8" s="11">
        <v>181</v>
      </c>
      <c r="Y8" s="11">
        <v>161</v>
      </c>
      <c r="Z8" s="11">
        <v>80</v>
      </c>
      <c r="AA8" s="11">
        <v>221</v>
      </c>
      <c r="AB8" s="11">
        <v>181</v>
      </c>
      <c r="AC8" s="11">
        <v>101</v>
      </c>
      <c r="AD8" s="11">
        <v>60</v>
      </c>
      <c r="AE8" s="11"/>
      <c r="AF8" s="11">
        <v>773</v>
      </c>
      <c r="AG8" s="11">
        <v>887</v>
      </c>
      <c r="AH8" s="11">
        <v>220</v>
      </c>
      <c r="AI8" s="11"/>
      <c r="AJ8" s="11">
        <v>755</v>
      </c>
      <c r="AK8" s="11">
        <v>583</v>
      </c>
      <c r="AL8" s="11">
        <v>160</v>
      </c>
      <c r="AM8" s="11">
        <v>39</v>
      </c>
      <c r="AN8" s="11">
        <v>209</v>
      </c>
    </row>
    <row r="9" spans="2:40" ht="90" x14ac:dyDescent="0.25">
      <c r="B9" s="18" t="s">
        <v>230</v>
      </c>
      <c r="C9" s="17">
        <v>0.289120860974451</v>
      </c>
      <c r="D9" s="17">
        <v>0.29463300443754797</v>
      </c>
      <c r="E9" s="17">
        <v>0.28515876824778702</v>
      </c>
      <c r="F9" s="17"/>
      <c r="G9" s="17">
        <v>0.29151922839934502</v>
      </c>
      <c r="H9" s="17">
        <v>0.34488343378783498</v>
      </c>
      <c r="I9" s="17">
        <v>0.30870472642533298</v>
      </c>
      <c r="J9" s="17">
        <v>0.22729372815284901</v>
      </c>
      <c r="K9" s="17">
        <v>0.25248741254715701</v>
      </c>
      <c r="L9" s="17">
        <v>0.30123899301919899</v>
      </c>
      <c r="M9" s="17"/>
      <c r="N9" s="17">
        <v>0.35554303000284898</v>
      </c>
      <c r="O9" s="17">
        <v>0.26854179624292401</v>
      </c>
      <c r="P9" s="17">
        <v>0.30835627684094202</v>
      </c>
      <c r="Q9" s="17">
        <v>0.22421549825489301</v>
      </c>
      <c r="R9" s="17"/>
      <c r="S9" s="17">
        <v>0.30928186155785697</v>
      </c>
      <c r="T9" s="17">
        <v>0.35149238172049002</v>
      </c>
      <c r="U9" s="17">
        <v>0.26618868195162698</v>
      </c>
      <c r="V9" s="17">
        <v>0.22769367672416299</v>
      </c>
      <c r="W9" s="17">
        <v>0.24947112587676201</v>
      </c>
      <c r="X9" s="17">
        <v>0.26462406738677302</v>
      </c>
      <c r="Y9" s="17">
        <v>0.31203015909019399</v>
      </c>
      <c r="Z9" s="17">
        <v>0.32448240180610599</v>
      </c>
      <c r="AA9" s="17">
        <v>0.30423963040061303</v>
      </c>
      <c r="AB9" s="17">
        <v>0.23041589957741401</v>
      </c>
      <c r="AC9" s="17">
        <v>0.28233851721901498</v>
      </c>
      <c r="AD9" s="17">
        <v>0.36018442051496602</v>
      </c>
      <c r="AE9" s="17"/>
      <c r="AF9" s="17">
        <v>0.31334469230837703</v>
      </c>
      <c r="AG9" s="17">
        <v>0.28941252915264698</v>
      </c>
      <c r="AH9" s="17">
        <v>0.23874420673451099</v>
      </c>
      <c r="AI9" s="17"/>
      <c r="AJ9" s="17">
        <v>0.31935739820369502</v>
      </c>
      <c r="AK9" s="17">
        <v>0.28400912048391502</v>
      </c>
      <c r="AL9" s="17">
        <v>0.29727928577386997</v>
      </c>
      <c r="AM9" s="17">
        <v>0.36878234577499602</v>
      </c>
      <c r="AN9" s="17">
        <v>0.21051020073950399</v>
      </c>
    </row>
    <row r="10" spans="2:40" ht="75" x14ac:dyDescent="0.25">
      <c r="B10" s="18" t="s">
        <v>231</v>
      </c>
      <c r="C10" s="17">
        <v>0.23297790711019001</v>
      </c>
      <c r="D10" s="17">
        <v>0.25316020337690998</v>
      </c>
      <c r="E10" s="17">
        <v>0.21256881344201201</v>
      </c>
      <c r="F10" s="17"/>
      <c r="G10" s="17">
        <v>0.34811902747251999</v>
      </c>
      <c r="H10" s="17">
        <v>0.28264510942488102</v>
      </c>
      <c r="I10" s="17">
        <v>0.29849473786140202</v>
      </c>
      <c r="J10" s="17">
        <v>0.21737161296435101</v>
      </c>
      <c r="K10" s="17">
        <v>0.171024090269527</v>
      </c>
      <c r="L10" s="17">
        <v>0.116713334675954</v>
      </c>
      <c r="M10" s="17"/>
      <c r="N10" s="17">
        <v>0.18846612748407099</v>
      </c>
      <c r="O10" s="17">
        <v>0.246937609884818</v>
      </c>
      <c r="P10" s="17">
        <v>0.256068138068475</v>
      </c>
      <c r="Q10" s="17">
        <v>0.24544904923774</v>
      </c>
      <c r="R10" s="17"/>
      <c r="S10" s="17">
        <v>0.27248642255516098</v>
      </c>
      <c r="T10" s="17">
        <v>0.23600678190011801</v>
      </c>
      <c r="U10" s="17">
        <v>0.26169684796774101</v>
      </c>
      <c r="V10" s="17">
        <v>0.240311447299979</v>
      </c>
      <c r="W10" s="17">
        <v>0.20953970827386201</v>
      </c>
      <c r="X10" s="17">
        <v>0.21191099459197099</v>
      </c>
      <c r="Y10" s="17">
        <v>0.24152453280105701</v>
      </c>
      <c r="Z10" s="17">
        <v>0.28726553654686598</v>
      </c>
      <c r="AA10" s="17">
        <v>0.226870873557069</v>
      </c>
      <c r="AB10" s="17">
        <v>0.19735460309560701</v>
      </c>
      <c r="AC10" s="17">
        <v>0.17602463444394101</v>
      </c>
      <c r="AD10" s="17">
        <v>0.184099756140684</v>
      </c>
      <c r="AE10" s="17"/>
      <c r="AF10" s="17">
        <v>0.233259978122978</v>
      </c>
      <c r="AG10" s="17">
        <v>0.23307059305168101</v>
      </c>
      <c r="AH10" s="17">
        <v>0.22228862892645401</v>
      </c>
      <c r="AI10" s="17"/>
      <c r="AJ10" s="17">
        <v>0.23206014911973399</v>
      </c>
      <c r="AK10" s="17">
        <v>0.25931050897116498</v>
      </c>
      <c r="AL10" s="17">
        <v>0.198868887824798</v>
      </c>
      <c r="AM10" s="17">
        <v>0.227427536912547</v>
      </c>
      <c r="AN10" s="17">
        <v>0.20767800437775399</v>
      </c>
    </row>
    <row r="11" spans="2:40" ht="75" x14ac:dyDescent="0.25">
      <c r="B11" s="18" t="s">
        <v>232</v>
      </c>
      <c r="C11" s="17">
        <v>0.35319119527364401</v>
      </c>
      <c r="D11" s="17">
        <v>0.33229333938126498</v>
      </c>
      <c r="E11" s="17">
        <v>0.37226148584706997</v>
      </c>
      <c r="F11" s="17"/>
      <c r="G11" s="17">
        <v>0.280519392095607</v>
      </c>
      <c r="H11" s="17">
        <v>0.26001241704185402</v>
      </c>
      <c r="I11" s="17">
        <v>0.27031426421194799</v>
      </c>
      <c r="J11" s="17">
        <v>0.40974143406915903</v>
      </c>
      <c r="K11" s="17">
        <v>0.415958226987093</v>
      </c>
      <c r="L11" s="17">
        <v>0.456784114383258</v>
      </c>
      <c r="M11" s="17"/>
      <c r="N11" s="17">
        <v>0.351544211334896</v>
      </c>
      <c r="O11" s="17">
        <v>0.34624818668860002</v>
      </c>
      <c r="P11" s="17">
        <v>0.32784701271167999</v>
      </c>
      <c r="Q11" s="17">
        <v>0.38484512804765197</v>
      </c>
      <c r="R11" s="17"/>
      <c r="S11" s="17">
        <v>0.29186814962598101</v>
      </c>
      <c r="T11" s="17">
        <v>0.27577421465209201</v>
      </c>
      <c r="U11" s="17">
        <v>0.30977386339070301</v>
      </c>
      <c r="V11" s="17">
        <v>0.42015774155941499</v>
      </c>
      <c r="W11" s="17">
        <v>0.41693091270192401</v>
      </c>
      <c r="X11" s="17">
        <v>0.45202642643799701</v>
      </c>
      <c r="Y11" s="17">
        <v>0.288033383947291</v>
      </c>
      <c r="Z11" s="17">
        <v>0.280234871093063</v>
      </c>
      <c r="AA11" s="17">
        <v>0.35798806687902102</v>
      </c>
      <c r="AB11" s="17">
        <v>0.445710285387593</v>
      </c>
      <c r="AC11" s="17">
        <v>0.41101830379780802</v>
      </c>
      <c r="AD11" s="17">
        <v>0.32390637841087599</v>
      </c>
      <c r="AE11" s="17"/>
      <c r="AF11" s="17">
        <v>0.32384237145915201</v>
      </c>
      <c r="AG11" s="17">
        <v>0.38065965728211598</v>
      </c>
      <c r="AH11" s="17">
        <v>0.33704077488184703</v>
      </c>
      <c r="AI11" s="17"/>
      <c r="AJ11" s="17">
        <v>0.29768674882005303</v>
      </c>
      <c r="AK11" s="17">
        <v>0.38504670303765898</v>
      </c>
      <c r="AL11" s="17">
        <v>0.39705255711884602</v>
      </c>
      <c r="AM11" s="17">
        <v>0.24727482692292099</v>
      </c>
      <c r="AN11" s="17">
        <v>0.37397085709581102</v>
      </c>
    </row>
    <row r="12" spans="2:40" x14ac:dyDescent="0.25">
      <c r="B12" s="18" t="s">
        <v>227</v>
      </c>
      <c r="C12" s="17">
        <v>4.8803509645062998E-2</v>
      </c>
      <c r="D12" s="17">
        <v>6.0806199747983597E-2</v>
      </c>
      <c r="E12" s="17">
        <v>3.7316023627795902E-2</v>
      </c>
      <c r="F12" s="17"/>
      <c r="G12" s="17">
        <v>2.2286975110617099E-2</v>
      </c>
      <c r="H12" s="17">
        <v>3.8973540809688699E-2</v>
      </c>
      <c r="I12" s="17">
        <v>5.6860800701248798E-2</v>
      </c>
      <c r="J12" s="17">
        <v>6.0979752012058797E-2</v>
      </c>
      <c r="K12" s="17">
        <v>6.3447551111216999E-2</v>
      </c>
      <c r="L12" s="17">
        <v>4.8119216435123201E-2</v>
      </c>
      <c r="M12" s="17"/>
      <c r="N12" s="17">
        <v>5.57255024482948E-2</v>
      </c>
      <c r="O12" s="17">
        <v>5.1443307696773799E-2</v>
      </c>
      <c r="P12" s="17">
        <v>4.27615896318898E-2</v>
      </c>
      <c r="Q12" s="17">
        <v>4.4592311242344002E-2</v>
      </c>
      <c r="R12" s="17"/>
      <c r="S12" s="17">
        <v>4.7224694952272397E-2</v>
      </c>
      <c r="T12" s="17">
        <v>5.9468321761863403E-2</v>
      </c>
      <c r="U12" s="17">
        <v>6.1272593546347003E-2</v>
      </c>
      <c r="V12" s="17">
        <v>5.3960825567111598E-2</v>
      </c>
      <c r="W12" s="17">
        <v>4.7073641636108103E-2</v>
      </c>
      <c r="X12" s="17">
        <v>2.6758925761939601E-2</v>
      </c>
      <c r="Y12" s="17">
        <v>6.8462825422038798E-2</v>
      </c>
      <c r="Z12" s="17">
        <v>3.5270329659577701E-2</v>
      </c>
      <c r="AA12" s="17">
        <v>3.9555037743175397E-2</v>
      </c>
      <c r="AB12" s="17">
        <v>3.57960417150789E-2</v>
      </c>
      <c r="AC12" s="17">
        <v>7.7847498267419699E-2</v>
      </c>
      <c r="AD12" s="17">
        <v>2.0878619186275899E-2</v>
      </c>
      <c r="AE12" s="17"/>
      <c r="AF12" s="17">
        <v>6.21993867506219E-2</v>
      </c>
      <c r="AG12" s="17">
        <v>2.9106534058220699E-2</v>
      </c>
      <c r="AH12" s="17">
        <v>9.1838276324631096E-2</v>
      </c>
      <c r="AI12" s="17"/>
      <c r="AJ12" s="17">
        <v>7.4187724103803004E-2</v>
      </c>
      <c r="AK12" s="17">
        <v>2.4360772041315398E-2</v>
      </c>
      <c r="AL12" s="17">
        <v>3.5434017623690701E-2</v>
      </c>
      <c r="AM12" s="17">
        <v>4.70479209142513E-2</v>
      </c>
      <c r="AN12" s="17">
        <v>6.8916816109096696E-2</v>
      </c>
    </row>
    <row r="13" spans="2:40" x14ac:dyDescent="0.25">
      <c r="B13" s="18" t="s">
        <v>64</v>
      </c>
      <c r="C13" s="19">
        <v>7.5906526996651305E-2</v>
      </c>
      <c r="D13" s="19">
        <v>5.9107253056293697E-2</v>
      </c>
      <c r="E13" s="19">
        <v>9.2694908835335196E-2</v>
      </c>
      <c r="F13" s="19"/>
      <c r="G13" s="19">
        <v>5.7555376921910498E-2</v>
      </c>
      <c r="H13" s="19">
        <v>7.3485498935742397E-2</v>
      </c>
      <c r="I13" s="19">
        <v>6.5625470800068295E-2</v>
      </c>
      <c r="J13" s="19">
        <v>8.4613472801582504E-2</v>
      </c>
      <c r="K13" s="19">
        <v>9.7082719085005903E-2</v>
      </c>
      <c r="L13" s="19">
        <v>7.7144341486466206E-2</v>
      </c>
      <c r="M13" s="19"/>
      <c r="N13" s="19">
        <v>4.8721128729887903E-2</v>
      </c>
      <c r="O13" s="19">
        <v>8.6829099486884095E-2</v>
      </c>
      <c r="P13" s="19">
        <v>6.4966982747013E-2</v>
      </c>
      <c r="Q13" s="19">
        <v>0.100898013217371</v>
      </c>
      <c r="R13" s="19"/>
      <c r="S13" s="19">
        <v>7.9138871308728403E-2</v>
      </c>
      <c r="T13" s="19">
        <v>7.7258299965436802E-2</v>
      </c>
      <c r="U13" s="19">
        <v>0.10106801314358201</v>
      </c>
      <c r="V13" s="19">
        <v>5.7876308849332203E-2</v>
      </c>
      <c r="W13" s="19">
        <v>7.6984611511343407E-2</v>
      </c>
      <c r="X13" s="19">
        <v>4.4679585821319E-2</v>
      </c>
      <c r="Y13" s="19">
        <v>8.9949098739418601E-2</v>
      </c>
      <c r="Z13" s="19">
        <v>7.2746860894387602E-2</v>
      </c>
      <c r="AA13" s="19">
        <v>7.1346391420121197E-2</v>
      </c>
      <c r="AB13" s="19">
        <v>9.0723170224307106E-2</v>
      </c>
      <c r="AC13" s="19">
        <v>5.2771046271816301E-2</v>
      </c>
      <c r="AD13" s="19">
        <v>0.11093082574719799</v>
      </c>
      <c r="AE13" s="19"/>
      <c r="AF13" s="19">
        <v>6.7353571358870906E-2</v>
      </c>
      <c r="AG13" s="19">
        <v>6.7750686455335302E-2</v>
      </c>
      <c r="AH13" s="19">
        <v>0.11008811313255799</v>
      </c>
      <c r="AI13" s="19"/>
      <c r="AJ13" s="19">
        <v>7.6707979752714997E-2</v>
      </c>
      <c r="AK13" s="19">
        <v>4.7272895465944799E-2</v>
      </c>
      <c r="AL13" s="19">
        <v>7.1365251658795897E-2</v>
      </c>
      <c r="AM13" s="19">
        <v>0.109467369475284</v>
      </c>
      <c r="AN13" s="19">
        <v>0.13892412167783399</v>
      </c>
    </row>
    <row r="14" spans="2:40" x14ac:dyDescent="0.25">
      <c r="B14" s="16"/>
    </row>
    <row r="15" spans="2:40" x14ac:dyDescent="0.25">
      <c r="B15" t="s">
        <v>67</v>
      </c>
    </row>
    <row r="16" spans="2:40" x14ac:dyDescent="0.25">
      <c r="B16" t="s">
        <v>68</v>
      </c>
    </row>
    <row r="18" spans="2:2" x14ac:dyDescent="0.25">
      <c r="B18"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2:AN18"/>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238</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1343</v>
      </c>
      <c r="D7" s="10">
        <v>694</v>
      </c>
      <c r="E7" s="10">
        <v>649</v>
      </c>
      <c r="F7" s="10"/>
      <c r="G7" s="10">
        <v>109</v>
      </c>
      <c r="H7" s="10">
        <v>192</v>
      </c>
      <c r="I7" s="10">
        <v>204</v>
      </c>
      <c r="J7" s="10">
        <v>195</v>
      </c>
      <c r="K7" s="10">
        <v>233</v>
      </c>
      <c r="L7" s="10">
        <v>410</v>
      </c>
      <c r="M7" s="10"/>
      <c r="N7" s="10">
        <v>478</v>
      </c>
      <c r="O7" s="10">
        <v>369</v>
      </c>
      <c r="P7" s="10">
        <v>265</v>
      </c>
      <c r="Q7" s="10">
        <v>225</v>
      </c>
      <c r="R7" s="10"/>
      <c r="S7" s="10">
        <v>165</v>
      </c>
      <c r="T7" s="10">
        <v>177</v>
      </c>
      <c r="U7" s="10">
        <v>108</v>
      </c>
      <c r="V7" s="10">
        <v>116</v>
      </c>
      <c r="W7" s="10">
        <v>86</v>
      </c>
      <c r="X7" s="10">
        <v>125</v>
      </c>
      <c r="Y7" s="10">
        <v>111</v>
      </c>
      <c r="Z7" s="10">
        <v>59</v>
      </c>
      <c r="AA7" s="10">
        <v>161</v>
      </c>
      <c r="AB7" s="10">
        <v>124</v>
      </c>
      <c r="AC7" s="10">
        <v>77</v>
      </c>
      <c r="AD7" s="10">
        <v>34</v>
      </c>
      <c r="AE7" s="10"/>
      <c r="AF7" s="10">
        <v>556</v>
      </c>
      <c r="AG7" s="10">
        <v>639</v>
      </c>
      <c r="AH7" s="10">
        <v>98</v>
      </c>
      <c r="AI7" s="10"/>
      <c r="AJ7" s="10">
        <v>596</v>
      </c>
      <c r="AK7" s="10">
        <v>347</v>
      </c>
      <c r="AL7" s="10">
        <v>126</v>
      </c>
      <c r="AM7" s="10">
        <v>28</v>
      </c>
      <c r="AN7" s="10">
        <v>96</v>
      </c>
    </row>
    <row r="8" spans="2:40" ht="30" customHeight="1" x14ac:dyDescent="0.25">
      <c r="B8" s="11" t="s">
        <v>20</v>
      </c>
      <c r="C8" s="11">
        <v>1321</v>
      </c>
      <c r="D8" s="11">
        <v>687</v>
      </c>
      <c r="E8" s="11">
        <v>634</v>
      </c>
      <c r="F8" s="11"/>
      <c r="G8" s="11">
        <v>112</v>
      </c>
      <c r="H8" s="11">
        <v>193</v>
      </c>
      <c r="I8" s="11">
        <v>217</v>
      </c>
      <c r="J8" s="11">
        <v>211</v>
      </c>
      <c r="K8" s="11">
        <v>218</v>
      </c>
      <c r="L8" s="11">
        <v>370</v>
      </c>
      <c r="M8" s="11"/>
      <c r="N8" s="11">
        <v>444</v>
      </c>
      <c r="O8" s="11">
        <v>349</v>
      </c>
      <c r="P8" s="11">
        <v>287</v>
      </c>
      <c r="Q8" s="11">
        <v>235</v>
      </c>
      <c r="R8" s="11"/>
      <c r="S8" s="11">
        <v>166</v>
      </c>
      <c r="T8" s="11">
        <v>169</v>
      </c>
      <c r="U8" s="11">
        <v>104</v>
      </c>
      <c r="V8" s="11">
        <v>123</v>
      </c>
      <c r="W8" s="11">
        <v>89</v>
      </c>
      <c r="X8" s="11">
        <v>122</v>
      </c>
      <c r="Y8" s="11">
        <v>107</v>
      </c>
      <c r="Z8" s="11">
        <v>55</v>
      </c>
      <c r="AA8" s="11">
        <v>152</v>
      </c>
      <c r="AB8" s="11">
        <v>116</v>
      </c>
      <c r="AC8" s="11">
        <v>75</v>
      </c>
      <c r="AD8" s="11">
        <v>44</v>
      </c>
      <c r="AE8" s="11"/>
      <c r="AF8" s="11">
        <v>546</v>
      </c>
      <c r="AG8" s="11">
        <v>625</v>
      </c>
      <c r="AH8" s="11">
        <v>99</v>
      </c>
      <c r="AI8" s="11"/>
      <c r="AJ8" s="11">
        <v>578</v>
      </c>
      <c r="AK8" s="11">
        <v>342</v>
      </c>
      <c r="AL8" s="11">
        <v>121</v>
      </c>
      <c r="AM8" s="11">
        <v>29</v>
      </c>
      <c r="AN8" s="11">
        <v>98</v>
      </c>
    </row>
    <row r="9" spans="2:40" ht="45" x14ac:dyDescent="0.25">
      <c r="B9" s="18" t="s">
        <v>234</v>
      </c>
      <c r="C9" s="17">
        <v>0.393161551238842</v>
      </c>
      <c r="D9" s="17">
        <v>0.385004220269202</v>
      </c>
      <c r="E9" s="17">
        <v>0.40201081606864902</v>
      </c>
      <c r="F9" s="17"/>
      <c r="G9" s="17">
        <v>0.27182208247131301</v>
      </c>
      <c r="H9" s="17">
        <v>0.27722990599018199</v>
      </c>
      <c r="I9" s="17">
        <v>0.384930070707863</v>
      </c>
      <c r="J9" s="17">
        <v>0.484152555602611</v>
      </c>
      <c r="K9" s="17">
        <v>0.41513133763673099</v>
      </c>
      <c r="L9" s="17">
        <v>0.430398172693505</v>
      </c>
      <c r="M9" s="17"/>
      <c r="N9" s="17">
        <v>0.39532160462538202</v>
      </c>
      <c r="O9" s="17">
        <v>0.39570607588933099</v>
      </c>
      <c r="P9" s="17">
        <v>0.34460780360146298</v>
      </c>
      <c r="Q9" s="17">
        <v>0.433756864503205</v>
      </c>
      <c r="R9" s="17"/>
      <c r="S9" s="17">
        <v>0.32038095418796497</v>
      </c>
      <c r="T9" s="17">
        <v>0.33552339850625701</v>
      </c>
      <c r="U9" s="17">
        <v>0.33475846883230098</v>
      </c>
      <c r="V9" s="17">
        <v>0.40358914419271502</v>
      </c>
      <c r="W9" s="17">
        <v>0.420557882682288</v>
      </c>
      <c r="X9" s="17">
        <v>0.41323562445036299</v>
      </c>
      <c r="Y9" s="17">
        <v>0.41297791916024701</v>
      </c>
      <c r="Z9" s="17">
        <v>0.428860088374454</v>
      </c>
      <c r="AA9" s="17">
        <v>0.45488339530629301</v>
      </c>
      <c r="AB9" s="17">
        <v>0.421165477152117</v>
      </c>
      <c r="AC9" s="17">
        <v>0.38620621616582201</v>
      </c>
      <c r="AD9" s="17">
        <v>0.52055698250569704</v>
      </c>
      <c r="AE9" s="17"/>
      <c r="AF9" s="17">
        <v>0.39116539861835797</v>
      </c>
      <c r="AG9" s="17">
        <v>0.39800378201124997</v>
      </c>
      <c r="AH9" s="17">
        <v>0.39055627169108298</v>
      </c>
      <c r="AI9" s="17"/>
      <c r="AJ9" s="17">
        <v>0.39458448955676101</v>
      </c>
      <c r="AK9" s="17">
        <v>0.37020498321017697</v>
      </c>
      <c r="AL9" s="17">
        <v>0.32395727241296801</v>
      </c>
      <c r="AM9" s="17">
        <v>0.46106067516006</v>
      </c>
      <c r="AN9" s="17">
        <v>0.36771047008452001</v>
      </c>
    </row>
    <row r="10" spans="2:40" ht="45" x14ac:dyDescent="0.25">
      <c r="B10" s="18" t="s">
        <v>235</v>
      </c>
      <c r="C10" s="17">
        <v>0.356838346031982</v>
      </c>
      <c r="D10" s="17">
        <v>0.36634172990668301</v>
      </c>
      <c r="E10" s="17">
        <v>0.34652885129656702</v>
      </c>
      <c r="F10" s="17"/>
      <c r="G10" s="17">
        <v>0.34321354078690403</v>
      </c>
      <c r="H10" s="17">
        <v>0.47284420062003402</v>
      </c>
      <c r="I10" s="17">
        <v>0.36011019353040502</v>
      </c>
      <c r="J10" s="17">
        <v>0.28798272499135102</v>
      </c>
      <c r="K10" s="17">
        <v>0.33914333420377901</v>
      </c>
      <c r="L10" s="17">
        <v>0.34817096027176198</v>
      </c>
      <c r="M10" s="17"/>
      <c r="N10" s="17">
        <v>0.372133510798976</v>
      </c>
      <c r="O10" s="17">
        <v>0.39661061397349601</v>
      </c>
      <c r="P10" s="17">
        <v>0.35911684869153399</v>
      </c>
      <c r="Q10" s="17">
        <v>0.27088471548918402</v>
      </c>
      <c r="R10" s="17"/>
      <c r="S10" s="17">
        <v>0.44964910832377297</v>
      </c>
      <c r="T10" s="17">
        <v>0.370854542303378</v>
      </c>
      <c r="U10" s="17">
        <v>0.34012517440340401</v>
      </c>
      <c r="V10" s="17">
        <v>0.343476326806188</v>
      </c>
      <c r="W10" s="17">
        <v>0.343880387299347</v>
      </c>
      <c r="X10" s="17">
        <v>0.33582916880144797</v>
      </c>
      <c r="Y10" s="17">
        <v>0.37241747390144098</v>
      </c>
      <c r="Z10" s="17">
        <v>0.352249358272054</v>
      </c>
      <c r="AA10" s="17">
        <v>0.31205455703961399</v>
      </c>
      <c r="AB10" s="17">
        <v>0.29359824882306901</v>
      </c>
      <c r="AC10" s="17">
        <v>0.36345950822454998</v>
      </c>
      <c r="AD10" s="17">
        <v>0.39130702810796703</v>
      </c>
      <c r="AE10" s="17"/>
      <c r="AF10" s="17">
        <v>0.35197332221869998</v>
      </c>
      <c r="AG10" s="17">
        <v>0.38632882832276599</v>
      </c>
      <c r="AH10" s="17">
        <v>0.24247291435955301</v>
      </c>
      <c r="AI10" s="17"/>
      <c r="AJ10" s="17">
        <v>0.366263139435614</v>
      </c>
      <c r="AK10" s="17">
        <v>0.38462003179895898</v>
      </c>
      <c r="AL10" s="17">
        <v>0.41719365695210697</v>
      </c>
      <c r="AM10" s="17">
        <v>0.32181955120886202</v>
      </c>
      <c r="AN10" s="17">
        <v>0.240488890773397</v>
      </c>
    </row>
    <row r="11" spans="2:40" ht="45" x14ac:dyDescent="0.25">
      <c r="B11" s="18" t="s">
        <v>236</v>
      </c>
      <c r="C11" s="17">
        <v>0.13489593927403301</v>
      </c>
      <c r="D11" s="17">
        <v>0.14449594404566099</v>
      </c>
      <c r="E11" s="17">
        <v>0.12448162791315701</v>
      </c>
      <c r="F11" s="17"/>
      <c r="G11" s="17">
        <v>0.30535196200430098</v>
      </c>
      <c r="H11" s="17">
        <v>0.16064395882423199</v>
      </c>
      <c r="I11" s="17">
        <v>0.14640321660890099</v>
      </c>
      <c r="J11" s="17">
        <v>0.109920701159787</v>
      </c>
      <c r="K11" s="17">
        <v>8.8020351913150302E-2</v>
      </c>
      <c r="L11" s="17">
        <v>0.10494320299922801</v>
      </c>
      <c r="M11" s="17"/>
      <c r="N11" s="17">
        <v>0.108022161376386</v>
      </c>
      <c r="O11" s="17">
        <v>0.11862832920378</v>
      </c>
      <c r="P11" s="17">
        <v>0.192613957065703</v>
      </c>
      <c r="Q11" s="17">
        <v>0.14255388331514399</v>
      </c>
      <c r="R11" s="17"/>
      <c r="S11" s="17">
        <v>0.15195561227058599</v>
      </c>
      <c r="T11" s="17">
        <v>0.17459275643518701</v>
      </c>
      <c r="U11" s="17">
        <v>0.17661323564061299</v>
      </c>
      <c r="V11" s="17">
        <v>0.137858695155334</v>
      </c>
      <c r="W11" s="17">
        <v>0.12058518034978399</v>
      </c>
      <c r="X11" s="17">
        <v>0.150102343507486</v>
      </c>
      <c r="Y11" s="17">
        <v>7.2514735933245797E-2</v>
      </c>
      <c r="Z11" s="17">
        <v>0.10168342961863699</v>
      </c>
      <c r="AA11" s="17">
        <v>0.105313919500688</v>
      </c>
      <c r="AB11" s="17">
        <v>0.14956535950008301</v>
      </c>
      <c r="AC11" s="17">
        <v>0.115009280488794</v>
      </c>
      <c r="AD11" s="17">
        <v>8.8135989386336003E-2</v>
      </c>
      <c r="AE11" s="17"/>
      <c r="AF11" s="17">
        <v>0.14964097592257</v>
      </c>
      <c r="AG11" s="17">
        <v>0.11595688011933</v>
      </c>
      <c r="AH11" s="17">
        <v>0.111037827134686</v>
      </c>
      <c r="AI11" s="17"/>
      <c r="AJ11" s="17">
        <v>0.15298343512381199</v>
      </c>
      <c r="AK11" s="17">
        <v>0.14334364335866601</v>
      </c>
      <c r="AL11" s="17">
        <v>0.100382953141972</v>
      </c>
      <c r="AM11" s="17">
        <v>3.6218066260831697E-2</v>
      </c>
      <c r="AN11" s="17">
        <v>0.104728282672686</v>
      </c>
    </row>
    <row r="12" spans="2:40" ht="45" x14ac:dyDescent="0.25">
      <c r="B12" s="18" t="s">
        <v>237</v>
      </c>
      <c r="C12" s="17">
        <v>4.5238679411474303E-2</v>
      </c>
      <c r="D12" s="17">
        <v>4.08699818666391E-2</v>
      </c>
      <c r="E12" s="17">
        <v>4.9977945438494202E-2</v>
      </c>
      <c r="F12" s="17"/>
      <c r="G12" s="17">
        <v>5.1951209444291803E-2</v>
      </c>
      <c r="H12" s="17">
        <v>1.70296365389669E-2</v>
      </c>
      <c r="I12" s="17">
        <v>4.7326567545456E-2</v>
      </c>
      <c r="J12" s="17">
        <v>5.4662911097757602E-2</v>
      </c>
      <c r="K12" s="17">
        <v>5.9958985219703199E-2</v>
      </c>
      <c r="L12" s="17">
        <v>4.2680789432050899E-2</v>
      </c>
      <c r="M12" s="17"/>
      <c r="N12" s="17">
        <v>6.0808254914799201E-2</v>
      </c>
      <c r="O12" s="17">
        <v>2.6940576313969601E-2</v>
      </c>
      <c r="P12" s="17">
        <v>4.1697587755414899E-2</v>
      </c>
      <c r="Q12" s="17">
        <v>4.8408839841947E-2</v>
      </c>
      <c r="R12" s="17"/>
      <c r="S12" s="17">
        <v>3.02133291596729E-2</v>
      </c>
      <c r="T12" s="17">
        <v>3.3632410957174903E-2</v>
      </c>
      <c r="U12" s="17">
        <v>7.8317066792165199E-2</v>
      </c>
      <c r="V12" s="17">
        <v>5.69333018060212E-2</v>
      </c>
      <c r="W12" s="17">
        <v>3.4669492595718603E-2</v>
      </c>
      <c r="X12" s="17">
        <v>3.92483713418929E-2</v>
      </c>
      <c r="Y12" s="17">
        <v>6.4624001159446207E-2</v>
      </c>
      <c r="Z12" s="17">
        <v>6.7449359748039603E-2</v>
      </c>
      <c r="AA12" s="17">
        <v>4.7452014463149797E-2</v>
      </c>
      <c r="AB12" s="17">
        <v>3.7561452827381998E-2</v>
      </c>
      <c r="AC12" s="17">
        <v>5.1779195263362401E-2</v>
      </c>
      <c r="AD12" s="17">
        <v>0</v>
      </c>
      <c r="AE12" s="17"/>
      <c r="AF12" s="17">
        <v>4.3479615498050697E-2</v>
      </c>
      <c r="AG12" s="17">
        <v>4.1753951179281101E-2</v>
      </c>
      <c r="AH12" s="17">
        <v>8.8655087625544499E-2</v>
      </c>
      <c r="AI12" s="17"/>
      <c r="AJ12" s="17">
        <v>4.3657082691276397E-2</v>
      </c>
      <c r="AK12" s="17">
        <v>4.4149635700088501E-2</v>
      </c>
      <c r="AL12" s="17">
        <v>5.1014285687574899E-2</v>
      </c>
      <c r="AM12" s="17">
        <v>6.8897114150893002E-2</v>
      </c>
      <c r="AN12" s="17">
        <v>7.0828613218246197E-2</v>
      </c>
    </row>
    <row r="13" spans="2:40" x14ac:dyDescent="0.25">
      <c r="B13" s="18" t="s">
        <v>64</v>
      </c>
      <c r="C13" s="19">
        <v>6.9865484043669102E-2</v>
      </c>
      <c r="D13" s="19">
        <v>6.3288123911814903E-2</v>
      </c>
      <c r="E13" s="19">
        <v>7.7000759283133394E-2</v>
      </c>
      <c r="F13" s="19"/>
      <c r="G13" s="19">
        <v>2.7661205293190501E-2</v>
      </c>
      <c r="H13" s="19">
        <v>7.2252298026585296E-2</v>
      </c>
      <c r="I13" s="19">
        <v>6.12299516073746E-2</v>
      </c>
      <c r="J13" s="19">
        <v>6.3281107148494095E-2</v>
      </c>
      <c r="K13" s="19">
        <v>9.77459910266361E-2</v>
      </c>
      <c r="L13" s="19">
        <v>7.3806874603453199E-2</v>
      </c>
      <c r="M13" s="19"/>
      <c r="N13" s="19">
        <v>6.3714468284456802E-2</v>
      </c>
      <c r="O13" s="19">
        <v>6.2114404619423101E-2</v>
      </c>
      <c r="P13" s="19">
        <v>6.1963802885886099E-2</v>
      </c>
      <c r="Q13" s="19">
        <v>0.10439569685052</v>
      </c>
      <c r="R13" s="19"/>
      <c r="S13" s="19">
        <v>4.7800996058003198E-2</v>
      </c>
      <c r="T13" s="19">
        <v>8.5396891798002694E-2</v>
      </c>
      <c r="U13" s="19">
        <v>7.0186054331516395E-2</v>
      </c>
      <c r="V13" s="19">
        <v>5.8142532039742401E-2</v>
      </c>
      <c r="W13" s="19">
        <v>8.0307057072862606E-2</v>
      </c>
      <c r="X13" s="19">
        <v>6.15844918988094E-2</v>
      </c>
      <c r="Y13" s="19">
        <v>7.74658698456204E-2</v>
      </c>
      <c r="Z13" s="19">
        <v>4.9757763986814599E-2</v>
      </c>
      <c r="AA13" s="19">
        <v>8.0296113690255105E-2</v>
      </c>
      <c r="AB13" s="19">
        <v>9.8109461697348396E-2</v>
      </c>
      <c r="AC13" s="19">
        <v>8.3545799857472902E-2</v>
      </c>
      <c r="AD13" s="19">
        <v>0</v>
      </c>
      <c r="AE13" s="19"/>
      <c r="AF13" s="19">
        <v>6.3740687742321403E-2</v>
      </c>
      <c r="AG13" s="19">
        <v>5.79565583673722E-2</v>
      </c>
      <c r="AH13" s="19">
        <v>0.16727789918913399</v>
      </c>
      <c r="AI13" s="19"/>
      <c r="AJ13" s="19">
        <v>4.2511853192536302E-2</v>
      </c>
      <c r="AK13" s="19">
        <v>5.7681705932109799E-2</v>
      </c>
      <c r="AL13" s="19">
        <v>0.107451831805378</v>
      </c>
      <c r="AM13" s="19">
        <v>0.11200459321935299</v>
      </c>
      <c r="AN13" s="19">
        <v>0.21624374325115001</v>
      </c>
    </row>
    <row r="14" spans="2:40" x14ac:dyDescent="0.25">
      <c r="B14" s="16" t="s">
        <v>219</v>
      </c>
    </row>
    <row r="15" spans="2:40" x14ac:dyDescent="0.25">
      <c r="B15" t="s">
        <v>67</v>
      </c>
    </row>
    <row r="16" spans="2:40" x14ac:dyDescent="0.25">
      <c r="B16" t="s">
        <v>68</v>
      </c>
    </row>
    <row r="18" spans="2:2" x14ac:dyDescent="0.25">
      <c r="B18"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2:AN21"/>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246</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1343</v>
      </c>
      <c r="D7" s="10">
        <v>694</v>
      </c>
      <c r="E7" s="10">
        <v>649</v>
      </c>
      <c r="F7" s="10"/>
      <c r="G7" s="10">
        <v>109</v>
      </c>
      <c r="H7" s="10">
        <v>192</v>
      </c>
      <c r="I7" s="10">
        <v>204</v>
      </c>
      <c r="J7" s="10">
        <v>195</v>
      </c>
      <c r="K7" s="10">
        <v>233</v>
      </c>
      <c r="L7" s="10">
        <v>410</v>
      </c>
      <c r="M7" s="10"/>
      <c r="N7" s="10">
        <v>478</v>
      </c>
      <c r="O7" s="10">
        <v>369</v>
      </c>
      <c r="P7" s="10">
        <v>265</v>
      </c>
      <c r="Q7" s="10">
        <v>225</v>
      </c>
      <c r="R7" s="10"/>
      <c r="S7" s="10">
        <v>165</v>
      </c>
      <c r="T7" s="10">
        <v>177</v>
      </c>
      <c r="U7" s="10">
        <v>108</v>
      </c>
      <c r="V7" s="10">
        <v>116</v>
      </c>
      <c r="W7" s="10">
        <v>86</v>
      </c>
      <c r="X7" s="10">
        <v>125</v>
      </c>
      <c r="Y7" s="10">
        <v>111</v>
      </c>
      <c r="Z7" s="10">
        <v>59</v>
      </c>
      <c r="AA7" s="10">
        <v>161</v>
      </c>
      <c r="AB7" s="10">
        <v>124</v>
      </c>
      <c r="AC7" s="10">
        <v>77</v>
      </c>
      <c r="AD7" s="10">
        <v>34</v>
      </c>
      <c r="AE7" s="10"/>
      <c r="AF7" s="10">
        <v>556</v>
      </c>
      <c r="AG7" s="10">
        <v>639</v>
      </c>
      <c r="AH7" s="10">
        <v>98</v>
      </c>
      <c r="AI7" s="10"/>
      <c r="AJ7" s="10">
        <v>596</v>
      </c>
      <c r="AK7" s="10">
        <v>347</v>
      </c>
      <c r="AL7" s="10">
        <v>126</v>
      </c>
      <c r="AM7" s="10">
        <v>28</v>
      </c>
      <c r="AN7" s="10">
        <v>96</v>
      </c>
    </row>
    <row r="8" spans="2:40" ht="30" customHeight="1" x14ac:dyDescent="0.25">
      <c r="B8" s="11" t="s">
        <v>20</v>
      </c>
      <c r="C8" s="11">
        <v>1321</v>
      </c>
      <c r="D8" s="11">
        <v>687</v>
      </c>
      <c r="E8" s="11">
        <v>634</v>
      </c>
      <c r="F8" s="11"/>
      <c r="G8" s="11">
        <v>112</v>
      </c>
      <c r="H8" s="11">
        <v>193</v>
      </c>
      <c r="I8" s="11">
        <v>217</v>
      </c>
      <c r="J8" s="11">
        <v>211</v>
      </c>
      <c r="K8" s="11">
        <v>218</v>
      </c>
      <c r="L8" s="11">
        <v>370</v>
      </c>
      <c r="M8" s="11"/>
      <c r="N8" s="11">
        <v>444</v>
      </c>
      <c r="O8" s="11">
        <v>349</v>
      </c>
      <c r="P8" s="11">
        <v>287</v>
      </c>
      <c r="Q8" s="11">
        <v>235</v>
      </c>
      <c r="R8" s="11"/>
      <c r="S8" s="11">
        <v>166</v>
      </c>
      <c r="T8" s="11">
        <v>169</v>
      </c>
      <c r="U8" s="11">
        <v>104</v>
      </c>
      <c r="V8" s="11">
        <v>123</v>
      </c>
      <c r="W8" s="11">
        <v>89</v>
      </c>
      <c r="X8" s="11">
        <v>122</v>
      </c>
      <c r="Y8" s="11">
        <v>107</v>
      </c>
      <c r="Z8" s="11">
        <v>55</v>
      </c>
      <c r="AA8" s="11">
        <v>152</v>
      </c>
      <c r="AB8" s="11">
        <v>116</v>
      </c>
      <c r="AC8" s="11">
        <v>75</v>
      </c>
      <c r="AD8" s="11">
        <v>44</v>
      </c>
      <c r="AE8" s="11"/>
      <c r="AF8" s="11">
        <v>546</v>
      </c>
      <c r="AG8" s="11">
        <v>625</v>
      </c>
      <c r="AH8" s="11">
        <v>99</v>
      </c>
      <c r="AI8" s="11"/>
      <c r="AJ8" s="11">
        <v>578</v>
      </c>
      <c r="AK8" s="11">
        <v>342</v>
      </c>
      <c r="AL8" s="11">
        <v>121</v>
      </c>
      <c r="AM8" s="11">
        <v>29</v>
      </c>
      <c r="AN8" s="11">
        <v>98</v>
      </c>
    </row>
    <row r="9" spans="2:40" x14ac:dyDescent="0.25">
      <c r="B9" s="18" t="s">
        <v>239</v>
      </c>
      <c r="C9" s="17">
        <v>0.46487019953740799</v>
      </c>
      <c r="D9" s="17">
        <v>0.46020802973202901</v>
      </c>
      <c r="E9" s="17">
        <v>0.46992783118713199</v>
      </c>
      <c r="F9" s="17"/>
      <c r="G9" s="17">
        <v>0.47363792598211402</v>
      </c>
      <c r="H9" s="17">
        <v>0.40937111875742999</v>
      </c>
      <c r="I9" s="17">
        <v>0.46629373954846398</v>
      </c>
      <c r="J9" s="17">
        <v>0.51231892075532603</v>
      </c>
      <c r="K9" s="17">
        <v>0.50567405345826899</v>
      </c>
      <c r="L9" s="17">
        <v>0.43927322476459202</v>
      </c>
      <c r="M9" s="17"/>
      <c r="N9" s="17">
        <v>0.42251417694580801</v>
      </c>
      <c r="O9" s="17">
        <v>0.48502005109522001</v>
      </c>
      <c r="P9" s="17">
        <v>0.47525684511491301</v>
      </c>
      <c r="Q9" s="17">
        <v>0.50924146340815701</v>
      </c>
      <c r="R9" s="17"/>
      <c r="S9" s="17">
        <v>0.408703971408725</v>
      </c>
      <c r="T9" s="17">
        <v>0.44685362387889699</v>
      </c>
      <c r="U9" s="17">
        <v>0.47590503446801802</v>
      </c>
      <c r="V9" s="17">
        <v>0.49234166455063799</v>
      </c>
      <c r="W9" s="17">
        <v>0.51361960943014695</v>
      </c>
      <c r="X9" s="17">
        <v>0.519097552821428</v>
      </c>
      <c r="Y9" s="17">
        <v>0.47029235882780002</v>
      </c>
      <c r="Z9" s="17">
        <v>0.397354382081055</v>
      </c>
      <c r="AA9" s="17">
        <v>0.47169481757917497</v>
      </c>
      <c r="AB9" s="17">
        <v>0.44003214186268302</v>
      </c>
      <c r="AC9" s="17">
        <v>0.42297338016739999</v>
      </c>
      <c r="AD9" s="17">
        <v>0.58163202265703995</v>
      </c>
      <c r="AE9" s="17"/>
      <c r="AF9" s="17">
        <v>0.47092950257973498</v>
      </c>
      <c r="AG9" s="17">
        <v>0.46418831704404601</v>
      </c>
      <c r="AH9" s="17">
        <v>0.40771547359149901</v>
      </c>
      <c r="AI9" s="17"/>
      <c r="AJ9" s="17">
        <v>0.46890866364804701</v>
      </c>
      <c r="AK9" s="17">
        <v>0.467168878941294</v>
      </c>
      <c r="AL9" s="17">
        <v>0.44504863470058897</v>
      </c>
      <c r="AM9" s="17">
        <v>0.39110321534716902</v>
      </c>
      <c r="AN9" s="17">
        <v>0.46701215778671001</v>
      </c>
    </row>
    <row r="10" spans="2:40" ht="45" x14ac:dyDescent="0.25">
      <c r="B10" s="18" t="s">
        <v>240</v>
      </c>
      <c r="C10" s="17">
        <v>0.34671558400908098</v>
      </c>
      <c r="D10" s="17">
        <v>0.32675422505324597</v>
      </c>
      <c r="E10" s="17">
        <v>0.368370136511663</v>
      </c>
      <c r="F10" s="17"/>
      <c r="G10" s="17">
        <v>0.31243304679345302</v>
      </c>
      <c r="H10" s="17">
        <v>0.27320505502151599</v>
      </c>
      <c r="I10" s="17">
        <v>0.31255181594318099</v>
      </c>
      <c r="J10" s="17">
        <v>0.30688653122878701</v>
      </c>
      <c r="K10" s="17">
        <v>0.40839825239807398</v>
      </c>
      <c r="L10" s="17">
        <v>0.401957857065604</v>
      </c>
      <c r="M10" s="17"/>
      <c r="N10" s="17">
        <v>0.37121262119169701</v>
      </c>
      <c r="O10" s="17">
        <v>0.32472103910771499</v>
      </c>
      <c r="P10" s="17">
        <v>0.33550226146471501</v>
      </c>
      <c r="Q10" s="17">
        <v>0.35074012363810803</v>
      </c>
      <c r="R10" s="17"/>
      <c r="S10" s="17">
        <v>0.31745691201648901</v>
      </c>
      <c r="T10" s="17">
        <v>0.35838161951659298</v>
      </c>
      <c r="U10" s="17">
        <v>0.36070317679586</v>
      </c>
      <c r="V10" s="17">
        <v>0.41125473214326103</v>
      </c>
      <c r="W10" s="17">
        <v>0.341556904732292</v>
      </c>
      <c r="X10" s="17">
        <v>0.31406849055970398</v>
      </c>
      <c r="Y10" s="17">
        <v>0.43891794019289099</v>
      </c>
      <c r="Z10" s="17">
        <v>0.35470941327674799</v>
      </c>
      <c r="AA10" s="17">
        <v>0.29960868630274501</v>
      </c>
      <c r="AB10" s="17">
        <v>0.36375279308763098</v>
      </c>
      <c r="AC10" s="17">
        <v>0.28975155142063302</v>
      </c>
      <c r="AD10" s="17">
        <v>0.27941587603582502</v>
      </c>
      <c r="AE10" s="17"/>
      <c r="AF10" s="17">
        <v>0.37018127976570703</v>
      </c>
      <c r="AG10" s="17">
        <v>0.32591940564774802</v>
      </c>
      <c r="AH10" s="17">
        <v>0.32781327209167099</v>
      </c>
      <c r="AI10" s="17"/>
      <c r="AJ10" s="17">
        <v>0.366576625430661</v>
      </c>
      <c r="AK10" s="17">
        <v>0.30926328774175998</v>
      </c>
      <c r="AL10" s="17">
        <v>0.368142674153774</v>
      </c>
      <c r="AM10" s="17">
        <v>0.36266328853931501</v>
      </c>
      <c r="AN10" s="17">
        <v>0.235587434328933</v>
      </c>
    </row>
    <row r="11" spans="2:40" ht="30" x14ac:dyDescent="0.25">
      <c r="B11" s="18" t="s">
        <v>241</v>
      </c>
      <c r="C11" s="17">
        <v>0.200548357237533</v>
      </c>
      <c r="D11" s="17">
        <v>0.20885606796689299</v>
      </c>
      <c r="E11" s="17">
        <v>0.19153595690130201</v>
      </c>
      <c r="F11" s="17"/>
      <c r="G11" s="17">
        <v>0.32005675161882802</v>
      </c>
      <c r="H11" s="17">
        <v>0.23259788721227601</v>
      </c>
      <c r="I11" s="17">
        <v>0.21894420173339901</v>
      </c>
      <c r="J11" s="17">
        <v>0.15022122602288701</v>
      </c>
      <c r="K11" s="17">
        <v>0.173204553186869</v>
      </c>
      <c r="L11" s="17">
        <v>0.18168549166599501</v>
      </c>
      <c r="M11" s="17"/>
      <c r="N11" s="17">
        <v>0.18117090506469</v>
      </c>
      <c r="O11" s="17">
        <v>0.23262448491929899</v>
      </c>
      <c r="P11" s="17">
        <v>0.22017693682916301</v>
      </c>
      <c r="Q11" s="17">
        <v>0.16186678034930199</v>
      </c>
      <c r="R11" s="17"/>
      <c r="S11" s="17">
        <v>0.23007104968730899</v>
      </c>
      <c r="T11" s="17">
        <v>0.20339338359287101</v>
      </c>
      <c r="U11" s="17">
        <v>0.22572078897844899</v>
      </c>
      <c r="V11" s="17">
        <v>0.14866199070938599</v>
      </c>
      <c r="W11" s="17">
        <v>0.12870969911096</v>
      </c>
      <c r="X11" s="17">
        <v>0.21927712170230401</v>
      </c>
      <c r="Y11" s="17">
        <v>0.23514331982933201</v>
      </c>
      <c r="Z11" s="17">
        <v>0.214806920555211</v>
      </c>
      <c r="AA11" s="17">
        <v>0.210288388402816</v>
      </c>
      <c r="AB11" s="17">
        <v>0.18418895377438901</v>
      </c>
      <c r="AC11" s="17">
        <v>0.17294011666832701</v>
      </c>
      <c r="AD11" s="17">
        <v>0.21087321037409201</v>
      </c>
      <c r="AE11" s="17"/>
      <c r="AF11" s="17">
        <v>0.18089797731229401</v>
      </c>
      <c r="AG11" s="17">
        <v>0.21098024372322</v>
      </c>
      <c r="AH11" s="17">
        <v>0.19249295106727901</v>
      </c>
      <c r="AI11" s="17"/>
      <c r="AJ11" s="17">
        <v>0.18130183738314001</v>
      </c>
      <c r="AK11" s="17">
        <v>0.235951297625486</v>
      </c>
      <c r="AL11" s="17">
        <v>0.244578885904284</v>
      </c>
      <c r="AM11" s="17">
        <v>0.274155261124361</v>
      </c>
      <c r="AN11" s="17">
        <v>0.13801804110333701</v>
      </c>
    </row>
    <row r="12" spans="2:40" ht="45" x14ac:dyDescent="0.25">
      <c r="B12" s="18" t="s">
        <v>242</v>
      </c>
      <c r="C12" s="17">
        <v>0.17197624646607301</v>
      </c>
      <c r="D12" s="17">
        <v>0.18185474122681899</v>
      </c>
      <c r="E12" s="17">
        <v>0.161259822603533</v>
      </c>
      <c r="F12" s="17"/>
      <c r="G12" s="17">
        <v>0.23414480655005701</v>
      </c>
      <c r="H12" s="17">
        <v>0.15449087018354901</v>
      </c>
      <c r="I12" s="17">
        <v>0.16896839791146201</v>
      </c>
      <c r="J12" s="17">
        <v>0.10845058766718201</v>
      </c>
      <c r="K12" s="17">
        <v>0.194055036947932</v>
      </c>
      <c r="L12" s="17">
        <v>0.18734391109804999</v>
      </c>
      <c r="M12" s="17"/>
      <c r="N12" s="17">
        <v>0.18668721692990001</v>
      </c>
      <c r="O12" s="17">
        <v>0.11763734449418101</v>
      </c>
      <c r="P12" s="17">
        <v>0.19031700159057899</v>
      </c>
      <c r="Q12" s="17">
        <v>0.19883689983036301</v>
      </c>
      <c r="R12" s="17"/>
      <c r="S12" s="17">
        <v>0.19170799041539899</v>
      </c>
      <c r="T12" s="17">
        <v>0.220660245920834</v>
      </c>
      <c r="U12" s="17">
        <v>0.144795877532617</v>
      </c>
      <c r="V12" s="17">
        <v>0.161559545482485</v>
      </c>
      <c r="W12" s="17">
        <v>0.20520760879542699</v>
      </c>
      <c r="X12" s="17">
        <v>0.14301703002288901</v>
      </c>
      <c r="Y12" s="17">
        <v>0.11092838182343499</v>
      </c>
      <c r="Z12" s="17">
        <v>0.24676228043066101</v>
      </c>
      <c r="AA12" s="17">
        <v>0.186358506227911</v>
      </c>
      <c r="AB12" s="17">
        <v>0.11956941707040999</v>
      </c>
      <c r="AC12" s="17">
        <v>0.21777098378802001</v>
      </c>
      <c r="AD12" s="17">
        <v>8.2060439930671802E-2</v>
      </c>
      <c r="AE12" s="17"/>
      <c r="AF12" s="17">
        <v>0.19565924020707101</v>
      </c>
      <c r="AG12" s="17">
        <v>0.15885026005205899</v>
      </c>
      <c r="AH12" s="17">
        <v>0.15241099152234899</v>
      </c>
      <c r="AI12" s="17"/>
      <c r="AJ12" s="17">
        <v>0.171194669608628</v>
      </c>
      <c r="AK12" s="17">
        <v>0.20761150252829</v>
      </c>
      <c r="AL12" s="17">
        <v>0.192328017335546</v>
      </c>
      <c r="AM12" s="17">
        <v>0.228245578776685</v>
      </c>
      <c r="AN12" s="17">
        <v>0.132188443298036</v>
      </c>
    </row>
    <row r="13" spans="2:40" ht="45" x14ac:dyDescent="0.25">
      <c r="B13" s="18" t="s">
        <v>243</v>
      </c>
      <c r="C13" s="17">
        <v>0.170971930184321</v>
      </c>
      <c r="D13" s="17">
        <v>0.178235348649664</v>
      </c>
      <c r="E13" s="17">
        <v>0.16309240270054601</v>
      </c>
      <c r="F13" s="17"/>
      <c r="G13" s="17">
        <v>0.28091826922061702</v>
      </c>
      <c r="H13" s="17">
        <v>0.25067048908837097</v>
      </c>
      <c r="I13" s="17">
        <v>0.21290030474662</v>
      </c>
      <c r="J13" s="17">
        <v>0.150141056138242</v>
      </c>
      <c r="K13" s="17">
        <v>0.13142737641066099</v>
      </c>
      <c r="L13" s="17">
        <v>0.106664870157444</v>
      </c>
      <c r="M13" s="17"/>
      <c r="N13" s="17">
        <v>0.166794306358552</v>
      </c>
      <c r="O13" s="17">
        <v>0.17410073786441399</v>
      </c>
      <c r="P13" s="17">
        <v>0.174440598085913</v>
      </c>
      <c r="Q13" s="17">
        <v>0.16573430827159</v>
      </c>
      <c r="R13" s="17"/>
      <c r="S13" s="17">
        <v>0.17654531488661801</v>
      </c>
      <c r="T13" s="17">
        <v>0.19506337966972601</v>
      </c>
      <c r="U13" s="17">
        <v>0.19800219429888799</v>
      </c>
      <c r="V13" s="17">
        <v>0.15879610069808001</v>
      </c>
      <c r="W13" s="17">
        <v>0.169490492421739</v>
      </c>
      <c r="X13" s="17">
        <v>0.14567270606100499</v>
      </c>
      <c r="Y13" s="17">
        <v>0.20374372390863599</v>
      </c>
      <c r="Z13" s="17">
        <v>0.15674086808832699</v>
      </c>
      <c r="AA13" s="17">
        <v>0.13152017799819901</v>
      </c>
      <c r="AB13" s="17">
        <v>0.16667630259734101</v>
      </c>
      <c r="AC13" s="17">
        <v>0.215031170559665</v>
      </c>
      <c r="AD13" s="17">
        <v>0.110781821400508</v>
      </c>
      <c r="AE13" s="17"/>
      <c r="AF13" s="17">
        <v>0.17107572301264701</v>
      </c>
      <c r="AG13" s="17">
        <v>0.17954927056739101</v>
      </c>
      <c r="AH13" s="17">
        <v>0.12548054722149199</v>
      </c>
      <c r="AI13" s="17"/>
      <c r="AJ13" s="17">
        <v>0.15156897995100899</v>
      </c>
      <c r="AK13" s="17">
        <v>0.23712197159072501</v>
      </c>
      <c r="AL13" s="17">
        <v>0.154692856048887</v>
      </c>
      <c r="AM13" s="17">
        <v>0.21941341469645001</v>
      </c>
      <c r="AN13" s="17">
        <v>7.4009982082408304E-2</v>
      </c>
    </row>
    <row r="14" spans="2:40" ht="30" x14ac:dyDescent="0.25">
      <c r="B14" s="18" t="s">
        <v>244</v>
      </c>
      <c r="C14" s="17">
        <v>9.3420479829332104E-2</v>
      </c>
      <c r="D14" s="17">
        <v>0.10800785561018</v>
      </c>
      <c r="E14" s="17">
        <v>7.7595750890777901E-2</v>
      </c>
      <c r="F14" s="17"/>
      <c r="G14" s="17">
        <v>0.16584314595035801</v>
      </c>
      <c r="H14" s="17">
        <v>0.18198549846357601</v>
      </c>
      <c r="I14" s="17">
        <v>0.17365196556201001</v>
      </c>
      <c r="J14" s="17">
        <v>3.4497066978430503E-2</v>
      </c>
      <c r="K14" s="17">
        <v>3.4022369747871199E-2</v>
      </c>
      <c r="L14" s="17">
        <v>4.68648924594414E-2</v>
      </c>
      <c r="M14" s="17"/>
      <c r="N14" s="17">
        <v>0.120008052118005</v>
      </c>
      <c r="O14" s="17">
        <v>7.9476717207518893E-2</v>
      </c>
      <c r="P14" s="17">
        <v>0.11096820616712599</v>
      </c>
      <c r="Q14" s="17">
        <v>4.4683851758712798E-2</v>
      </c>
      <c r="R14" s="17"/>
      <c r="S14" s="17">
        <v>0.17827749083782399</v>
      </c>
      <c r="T14" s="17">
        <v>8.9961957762221198E-2</v>
      </c>
      <c r="U14" s="17">
        <v>9.1278628305411696E-2</v>
      </c>
      <c r="V14" s="17">
        <v>7.3886479067459099E-2</v>
      </c>
      <c r="W14" s="17">
        <v>3.7902397320625197E-2</v>
      </c>
      <c r="X14" s="17">
        <v>9.0732772383713495E-2</v>
      </c>
      <c r="Y14" s="17">
        <v>8.0741470739795096E-2</v>
      </c>
      <c r="Z14" s="17">
        <v>0.15233037987805301</v>
      </c>
      <c r="AA14" s="17">
        <v>8.44154378198127E-2</v>
      </c>
      <c r="AB14" s="17">
        <v>9.8846841193822393E-2</v>
      </c>
      <c r="AC14" s="17">
        <v>5.6432667294858997E-2</v>
      </c>
      <c r="AD14" s="17">
        <v>0</v>
      </c>
      <c r="AE14" s="17"/>
      <c r="AF14" s="17">
        <v>8.8943766522220594E-2</v>
      </c>
      <c r="AG14" s="17">
        <v>9.4317870210280499E-2</v>
      </c>
      <c r="AH14" s="17">
        <v>0.111144772005493</v>
      </c>
      <c r="AI14" s="17"/>
      <c r="AJ14" s="17">
        <v>8.5299663595933495E-2</v>
      </c>
      <c r="AK14" s="17">
        <v>0.114563899585314</v>
      </c>
      <c r="AL14" s="17">
        <v>0.136706504472627</v>
      </c>
      <c r="AM14" s="17">
        <v>0.118363478167019</v>
      </c>
      <c r="AN14" s="17">
        <v>4.71735997316588E-2</v>
      </c>
    </row>
    <row r="15" spans="2:40" x14ac:dyDescent="0.25">
      <c r="B15" s="18" t="s">
        <v>245</v>
      </c>
      <c r="C15" s="17">
        <v>4.1153984683806301E-2</v>
      </c>
      <c r="D15" s="17">
        <v>4.8109691401166901E-2</v>
      </c>
      <c r="E15" s="17">
        <v>3.3608270154203999E-2</v>
      </c>
      <c r="F15" s="17"/>
      <c r="G15" s="17">
        <v>9.7746397318813905E-3</v>
      </c>
      <c r="H15" s="17">
        <v>0</v>
      </c>
      <c r="I15" s="17">
        <v>1.8600078674719699E-2</v>
      </c>
      <c r="J15" s="17">
        <v>3.7309775610908001E-2</v>
      </c>
      <c r="K15" s="17">
        <v>5.6148770067081702E-2</v>
      </c>
      <c r="L15" s="17">
        <v>7.8731756688460705E-2</v>
      </c>
      <c r="M15" s="17"/>
      <c r="N15" s="17">
        <v>6.5365359555456803E-2</v>
      </c>
      <c r="O15" s="17">
        <v>3.0285118997300201E-2</v>
      </c>
      <c r="P15" s="17">
        <v>2.4254819901763699E-2</v>
      </c>
      <c r="Q15" s="17">
        <v>3.3206165857371302E-2</v>
      </c>
      <c r="R15" s="17"/>
      <c r="S15" s="17">
        <v>2.7056025243086802E-2</v>
      </c>
      <c r="T15" s="17">
        <v>5.1294460812192501E-2</v>
      </c>
      <c r="U15" s="17">
        <v>1.69066059974496E-2</v>
      </c>
      <c r="V15" s="17">
        <v>2.4034125747977898E-2</v>
      </c>
      <c r="W15" s="17">
        <v>4.2142587061397001E-2</v>
      </c>
      <c r="X15" s="17">
        <v>2.9174533828910599E-2</v>
      </c>
      <c r="Y15" s="17">
        <v>2.50424402358536E-2</v>
      </c>
      <c r="Z15" s="17">
        <v>3.1537615564423097E-2</v>
      </c>
      <c r="AA15" s="17">
        <v>5.2521957280861703E-2</v>
      </c>
      <c r="AB15" s="17">
        <v>8.6663561728577004E-2</v>
      </c>
      <c r="AC15" s="17">
        <v>5.8900528999846199E-2</v>
      </c>
      <c r="AD15" s="17">
        <v>5.3302276861834398E-2</v>
      </c>
      <c r="AE15" s="17"/>
      <c r="AF15" s="17">
        <v>3.8476440864431902E-2</v>
      </c>
      <c r="AG15" s="17">
        <v>4.8901889131613897E-2</v>
      </c>
      <c r="AH15" s="17">
        <v>1.7258822544193999E-2</v>
      </c>
      <c r="AI15" s="17"/>
      <c r="AJ15" s="17">
        <v>4.6575304608129503E-2</v>
      </c>
      <c r="AK15" s="17">
        <v>2.44481725426875E-2</v>
      </c>
      <c r="AL15" s="17">
        <v>6.5901319772045497E-2</v>
      </c>
      <c r="AM15" s="17">
        <v>6.7914973032032297E-2</v>
      </c>
      <c r="AN15" s="17">
        <v>3.9550814443691601E-2</v>
      </c>
    </row>
    <row r="16" spans="2:40" x14ac:dyDescent="0.25">
      <c r="B16" s="18" t="s">
        <v>122</v>
      </c>
      <c r="C16" s="19">
        <v>7.2891417676133496E-2</v>
      </c>
      <c r="D16" s="19">
        <v>6.7460190803331904E-2</v>
      </c>
      <c r="E16" s="19">
        <v>7.8783340552263201E-2</v>
      </c>
      <c r="F16" s="19"/>
      <c r="G16" s="19">
        <v>4.1730709274615897E-2</v>
      </c>
      <c r="H16" s="19">
        <v>8.7654349586623798E-2</v>
      </c>
      <c r="I16" s="19">
        <v>6.3214488227817403E-2</v>
      </c>
      <c r="J16" s="19">
        <v>8.7629370140351395E-2</v>
      </c>
      <c r="K16" s="19">
        <v>9.1294736261002193E-2</v>
      </c>
      <c r="L16" s="19">
        <v>6.1028822437005602E-2</v>
      </c>
      <c r="M16" s="19"/>
      <c r="N16" s="19">
        <v>7.9808715546062906E-2</v>
      </c>
      <c r="O16" s="19">
        <v>7.6528428352602207E-2</v>
      </c>
      <c r="P16" s="19">
        <v>5.0505702192917501E-2</v>
      </c>
      <c r="Q16" s="19">
        <v>7.9178283266299596E-2</v>
      </c>
      <c r="R16" s="19"/>
      <c r="S16" s="19">
        <v>6.1907804376723399E-2</v>
      </c>
      <c r="T16" s="19">
        <v>6.58316007501068E-2</v>
      </c>
      <c r="U16" s="19">
        <v>7.6347205013111097E-2</v>
      </c>
      <c r="V16" s="19">
        <v>9.6977196238354796E-2</v>
      </c>
      <c r="W16" s="19">
        <v>4.6175200941991103E-2</v>
      </c>
      <c r="X16" s="19">
        <v>5.7289672668448803E-2</v>
      </c>
      <c r="Y16" s="19">
        <v>6.11989664065151E-2</v>
      </c>
      <c r="Z16" s="19">
        <v>3.4509033209842499E-2</v>
      </c>
      <c r="AA16" s="19">
        <v>8.7280973181818003E-2</v>
      </c>
      <c r="AB16" s="19">
        <v>7.7834246409091798E-2</v>
      </c>
      <c r="AC16" s="19">
        <v>9.3347067433299694E-2</v>
      </c>
      <c r="AD16" s="19">
        <v>0.14294586050008201</v>
      </c>
      <c r="AE16" s="19"/>
      <c r="AF16" s="19">
        <v>6.4467495844839906E-2</v>
      </c>
      <c r="AG16" s="19">
        <v>6.1772861076495302E-2</v>
      </c>
      <c r="AH16" s="19">
        <v>0.15990787287783501</v>
      </c>
      <c r="AI16" s="19"/>
      <c r="AJ16" s="19">
        <v>5.5325688066377901E-2</v>
      </c>
      <c r="AK16" s="19">
        <v>6.5597068437353107E-2</v>
      </c>
      <c r="AL16" s="19">
        <v>6.57123208273762E-2</v>
      </c>
      <c r="AM16" s="19">
        <v>7.63678021255359E-2</v>
      </c>
      <c r="AN16" s="19">
        <v>0.181306748266854</v>
      </c>
    </row>
    <row r="17" spans="2:2" x14ac:dyDescent="0.25">
      <c r="B17" s="16" t="s">
        <v>219</v>
      </c>
    </row>
    <row r="18" spans="2:2" x14ac:dyDescent="0.25">
      <c r="B18" t="s">
        <v>67</v>
      </c>
    </row>
    <row r="19" spans="2:2" x14ac:dyDescent="0.25">
      <c r="B19" t="s">
        <v>68</v>
      </c>
    </row>
    <row r="21" spans="2:2" x14ac:dyDescent="0.25">
      <c r="B21"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2:AN16"/>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247</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2012</v>
      </c>
      <c r="D7" s="10">
        <v>975</v>
      </c>
      <c r="E7" s="10">
        <v>1032</v>
      </c>
      <c r="F7" s="10"/>
      <c r="G7" s="10">
        <v>273</v>
      </c>
      <c r="H7" s="10">
        <v>338</v>
      </c>
      <c r="I7" s="10">
        <v>319</v>
      </c>
      <c r="J7" s="10">
        <v>315</v>
      </c>
      <c r="K7" s="10">
        <v>303</v>
      </c>
      <c r="L7" s="10">
        <v>464</v>
      </c>
      <c r="M7" s="10"/>
      <c r="N7" s="10">
        <v>579</v>
      </c>
      <c r="O7" s="10">
        <v>546</v>
      </c>
      <c r="P7" s="10">
        <v>406</v>
      </c>
      <c r="Q7" s="10">
        <v>474</v>
      </c>
      <c r="R7" s="10"/>
      <c r="S7" s="10">
        <v>276</v>
      </c>
      <c r="T7" s="10">
        <v>270</v>
      </c>
      <c r="U7" s="10">
        <v>166</v>
      </c>
      <c r="V7" s="10">
        <v>168</v>
      </c>
      <c r="W7" s="10">
        <v>133</v>
      </c>
      <c r="X7" s="10">
        <v>182</v>
      </c>
      <c r="Y7" s="10">
        <v>164</v>
      </c>
      <c r="Z7" s="10">
        <v>84</v>
      </c>
      <c r="AA7" s="10">
        <v>232</v>
      </c>
      <c r="AB7" s="10">
        <v>188</v>
      </c>
      <c r="AC7" s="10">
        <v>103</v>
      </c>
      <c r="AD7" s="10">
        <v>46</v>
      </c>
      <c r="AE7" s="10"/>
      <c r="AF7" s="10">
        <v>773</v>
      </c>
      <c r="AG7" s="10">
        <v>894</v>
      </c>
      <c r="AH7" s="10">
        <v>216</v>
      </c>
      <c r="AI7" s="10"/>
      <c r="AJ7" s="10">
        <v>766</v>
      </c>
      <c r="AK7" s="10">
        <v>582</v>
      </c>
      <c r="AL7" s="10">
        <v>165</v>
      </c>
      <c r="AM7" s="10">
        <v>38</v>
      </c>
      <c r="AN7" s="10">
        <v>203</v>
      </c>
    </row>
    <row r="8" spans="2:40" ht="30" customHeight="1" x14ac:dyDescent="0.25">
      <c r="B8" s="11" t="s">
        <v>20</v>
      </c>
      <c r="C8" s="11">
        <v>2012</v>
      </c>
      <c r="D8" s="11">
        <v>992</v>
      </c>
      <c r="E8" s="11">
        <v>1015</v>
      </c>
      <c r="F8" s="11"/>
      <c r="G8" s="11">
        <v>280</v>
      </c>
      <c r="H8" s="11">
        <v>342</v>
      </c>
      <c r="I8" s="11">
        <v>343</v>
      </c>
      <c r="J8" s="11">
        <v>343</v>
      </c>
      <c r="K8" s="11">
        <v>283</v>
      </c>
      <c r="L8" s="11">
        <v>420</v>
      </c>
      <c r="M8" s="11"/>
      <c r="N8" s="11">
        <v>541</v>
      </c>
      <c r="O8" s="11">
        <v>521</v>
      </c>
      <c r="P8" s="11">
        <v>441</v>
      </c>
      <c r="Q8" s="11">
        <v>502</v>
      </c>
      <c r="R8" s="11"/>
      <c r="S8" s="11">
        <v>282</v>
      </c>
      <c r="T8" s="11">
        <v>262</v>
      </c>
      <c r="U8" s="11">
        <v>161</v>
      </c>
      <c r="V8" s="11">
        <v>181</v>
      </c>
      <c r="W8" s="11">
        <v>141</v>
      </c>
      <c r="X8" s="11">
        <v>181</v>
      </c>
      <c r="Y8" s="11">
        <v>161</v>
      </c>
      <c r="Z8" s="11">
        <v>80</v>
      </c>
      <c r="AA8" s="11">
        <v>221</v>
      </c>
      <c r="AB8" s="11">
        <v>181</v>
      </c>
      <c r="AC8" s="11">
        <v>101</v>
      </c>
      <c r="AD8" s="11">
        <v>60</v>
      </c>
      <c r="AE8" s="11"/>
      <c r="AF8" s="11">
        <v>773</v>
      </c>
      <c r="AG8" s="11">
        <v>887</v>
      </c>
      <c r="AH8" s="11">
        <v>220</v>
      </c>
      <c r="AI8" s="11"/>
      <c r="AJ8" s="11">
        <v>755</v>
      </c>
      <c r="AK8" s="11">
        <v>583</v>
      </c>
      <c r="AL8" s="11">
        <v>160</v>
      </c>
      <c r="AM8" s="11">
        <v>39</v>
      </c>
      <c r="AN8" s="11">
        <v>209</v>
      </c>
    </row>
    <row r="9" spans="2:40" x14ac:dyDescent="0.25">
      <c r="B9" s="18" t="s">
        <v>83</v>
      </c>
      <c r="C9" s="17">
        <v>0.62432304854430498</v>
      </c>
      <c r="D9" s="17">
        <v>0.61950718140879601</v>
      </c>
      <c r="E9" s="17">
        <v>0.62717855049558202</v>
      </c>
      <c r="F9" s="17"/>
      <c r="G9" s="17">
        <v>0.67243762462766399</v>
      </c>
      <c r="H9" s="17">
        <v>0.62718330418893897</v>
      </c>
      <c r="I9" s="17">
        <v>0.65762955318529503</v>
      </c>
      <c r="J9" s="17">
        <v>0.64853184996505298</v>
      </c>
      <c r="K9" s="17">
        <v>0.63089177445567901</v>
      </c>
      <c r="L9" s="17">
        <v>0.53854296016021797</v>
      </c>
      <c r="M9" s="17"/>
      <c r="N9" s="17">
        <v>0.61559557253045105</v>
      </c>
      <c r="O9" s="17">
        <v>0.58683947752066501</v>
      </c>
      <c r="P9" s="17">
        <v>0.61766076657431901</v>
      </c>
      <c r="Q9" s="17">
        <v>0.67734683939235496</v>
      </c>
      <c r="R9" s="17"/>
      <c r="S9" s="17">
        <v>0.65824048390299905</v>
      </c>
      <c r="T9" s="17">
        <v>0.56993173276045705</v>
      </c>
      <c r="U9" s="17">
        <v>0.64792769268003503</v>
      </c>
      <c r="V9" s="17">
        <v>0.54005915598300103</v>
      </c>
      <c r="W9" s="17">
        <v>0.63954161623763295</v>
      </c>
      <c r="X9" s="17">
        <v>0.63201981272570595</v>
      </c>
      <c r="Y9" s="17">
        <v>0.55605567891651797</v>
      </c>
      <c r="Z9" s="17">
        <v>0.633242050557147</v>
      </c>
      <c r="AA9" s="17">
        <v>0.693810529352204</v>
      </c>
      <c r="AB9" s="17">
        <v>0.65351904429608698</v>
      </c>
      <c r="AC9" s="17">
        <v>0.68103971363452098</v>
      </c>
      <c r="AD9" s="17">
        <v>0.56621722886037196</v>
      </c>
      <c r="AE9" s="17"/>
      <c r="AF9" s="17">
        <v>0.56378035761003098</v>
      </c>
      <c r="AG9" s="17">
        <v>0.67392618742254395</v>
      </c>
      <c r="AH9" s="17">
        <v>0.61594766994269101</v>
      </c>
      <c r="AI9" s="17"/>
      <c r="AJ9" s="17">
        <v>0.544346264628215</v>
      </c>
      <c r="AK9" s="17">
        <v>0.70635781039391798</v>
      </c>
      <c r="AL9" s="17">
        <v>0.64538137579204302</v>
      </c>
      <c r="AM9" s="17">
        <v>0.54188279533783701</v>
      </c>
      <c r="AN9" s="17">
        <v>0.63732926922392397</v>
      </c>
    </row>
    <row r="10" spans="2:40" x14ac:dyDescent="0.25">
      <c r="B10" s="18" t="s">
        <v>82</v>
      </c>
      <c r="C10" s="17">
        <v>0.20684425906996601</v>
      </c>
      <c r="D10" s="17">
        <v>0.228802389922237</v>
      </c>
      <c r="E10" s="17">
        <v>0.18640761029002401</v>
      </c>
      <c r="F10" s="17"/>
      <c r="G10" s="17">
        <v>0.23532617118997301</v>
      </c>
      <c r="H10" s="17">
        <v>0.25310814720980201</v>
      </c>
      <c r="I10" s="17">
        <v>0.190946202418282</v>
      </c>
      <c r="J10" s="17">
        <v>0.17930595997533499</v>
      </c>
      <c r="K10" s="17">
        <v>0.16295320202779601</v>
      </c>
      <c r="L10" s="17">
        <v>0.215169942174956</v>
      </c>
      <c r="M10" s="17"/>
      <c r="N10" s="17">
        <v>0.211874555797786</v>
      </c>
      <c r="O10" s="17">
        <v>0.22867868985975301</v>
      </c>
      <c r="P10" s="17">
        <v>0.22788583552532099</v>
      </c>
      <c r="Q10" s="17">
        <v>0.16316187983779201</v>
      </c>
      <c r="R10" s="17"/>
      <c r="S10" s="17">
        <v>0.21023481525498899</v>
      </c>
      <c r="T10" s="17">
        <v>0.240852301440592</v>
      </c>
      <c r="U10" s="17">
        <v>0.13863000493417901</v>
      </c>
      <c r="V10" s="17">
        <v>0.27437092316872502</v>
      </c>
      <c r="W10" s="17">
        <v>0.23646283613847799</v>
      </c>
      <c r="X10" s="17">
        <v>0.226248198082771</v>
      </c>
      <c r="Y10" s="17">
        <v>0.23219544445770601</v>
      </c>
      <c r="Z10" s="17">
        <v>0.16284973570657801</v>
      </c>
      <c r="AA10" s="17">
        <v>0.112040746698207</v>
      </c>
      <c r="AB10" s="17">
        <v>0.21174579382547501</v>
      </c>
      <c r="AC10" s="17">
        <v>0.15879985597954999</v>
      </c>
      <c r="AD10" s="17">
        <v>0.29950087549093801</v>
      </c>
      <c r="AE10" s="17"/>
      <c r="AF10" s="17">
        <v>0.25108609451522701</v>
      </c>
      <c r="AG10" s="17">
        <v>0.17528617751254599</v>
      </c>
      <c r="AH10" s="17">
        <v>0.19616684702040901</v>
      </c>
      <c r="AI10" s="17"/>
      <c r="AJ10" s="17">
        <v>0.25000153820432203</v>
      </c>
      <c r="AK10" s="17">
        <v>0.185713240617948</v>
      </c>
      <c r="AL10" s="17">
        <v>0.15236491457620799</v>
      </c>
      <c r="AM10" s="17">
        <v>0.22529306426551199</v>
      </c>
      <c r="AN10" s="17">
        <v>0.18702579175905501</v>
      </c>
    </row>
    <row r="11" spans="2:40" x14ac:dyDescent="0.25">
      <c r="B11" s="18" t="s">
        <v>122</v>
      </c>
      <c r="C11" s="19">
        <v>0.16883269238572901</v>
      </c>
      <c r="D11" s="19">
        <v>0.15169042866896701</v>
      </c>
      <c r="E11" s="19">
        <v>0.186413839214394</v>
      </c>
      <c r="F11" s="19"/>
      <c r="G11" s="19">
        <v>9.2236204182363599E-2</v>
      </c>
      <c r="H11" s="19">
        <v>0.119708548601259</v>
      </c>
      <c r="I11" s="19">
        <v>0.15142424439642199</v>
      </c>
      <c r="J11" s="19">
        <v>0.172162190059612</v>
      </c>
      <c r="K11" s="19">
        <v>0.20615502351652601</v>
      </c>
      <c r="L11" s="19">
        <v>0.24628709766482601</v>
      </c>
      <c r="M11" s="19"/>
      <c r="N11" s="19">
        <v>0.17252987167176301</v>
      </c>
      <c r="O11" s="19">
        <v>0.18448183261958201</v>
      </c>
      <c r="P11" s="19">
        <v>0.154453397900359</v>
      </c>
      <c r="Q11" s="19">
        <v>0.159491280769852</v>
      </c>
      <c r="R11" s="19"/>
      <c r="S11" s="19">
        <v>0.13152470084201201</v>
      </c>
      <c r="T11" s="19">
        <v>0.189215965798951</v>
      </c>
      <c r="U11" s="19">
        <v>0.21344230238578599</v>
      </c>
      <c r="V11" s="19">
        <v>0.18556992084827401</v>
      </c>
      <c r="W11" s="19">
        <v>0.12399554762388899</v>
      </c>
      <c r="X11" s="19">
        <v>0.14173198919152299</v>
      </c>
      <c r="Y11" s="19">
        <v>0.21174887662577599</v>
      </c>
      <c r="Z11" s="19">
        <v>0.20390821373627499</v>
      </c>
      <c r="AA11" s="19">
        <v>0.19414872394958901</v>
      </c>
      <c r="AB11" s="19">
        <v>0.13473516187843801</v>
      </c>
      <c r="AC11" s="19">
        <v>0.160160430385929</v>
      </c>
      <c r="AD11" s="19">
        <v>0.13428189564869</v>
      </c>
      <c r="AE11" s="19"/>
      <c r="AF11" s="19">
        <v>0.18513354787474201</v>
      </c>
      <c r="AG11" s="19">
        <v>0.150787635064911</v>
      </c>
      <c r="AH11" s="19">
        <v>0.1878854830369</v>
      </c>
      <c r="AI11" s="19"/>
      <c r="AJ11" s="19">
        <v>0.205652197167463</v>
      </c>
      <c r="AK11" s="19">
        <v>0.107928948988134</v>
      </c>
      <c r="AL11" s="19">
        <v>0.20225370963174899</v>
      </c>
      <c r="AM11" s="19">
        <v>0.23282414039665</v>
      </c>
      <c r="AN11" s="19">
        <v>0.175644939017021</v>
      </c>
    </row>
    <row r="12" spans="2:40" x14ac:dyDescent="0.25">
      <c r="B12" s="16"/>
    </row>
    <row r="13" spans="2:40" x14ac:dyDescent="0.25">
      <c r="B13" t="s">
        <v>67</v>
      </c>
    </row>
    <row r="14" spans="2:40" x14ac:dyDescent="0.25">
      <c r="B14" t="s">
        <v>68</v>
      </c>
    </row>
    <row r="16" spans="2:40" x14ac:dyDescent="0.25">
      <c r="B16"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2:AN16"/>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248</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985</v>
      </c>
      <c r="D7" s="10">
        <v>487</v>
      </c>
      <c r="E7" s="10">
        <v>495</v>
      </c>
      <c r="F7" s="10"/>
      <c r="G7" s="10">
        <v>140</v>
      </c>
      <c r="H7" s="10">
        <v>154</v>
      </c>
      <c r="I7" s="10">
        <v>169</v>
      </c>
      <c r="J7" s="10">
        <v>151</v>
      </c>
      <c r="K7" s="10">
        <v>143</v>
      </c>
      <c r="L7" s="10">
        <v>228</v>
      </c>
      <c r="M7" s="10"/>
      <c r="N7" s="10">
        <v>285</v>
      </c>
      <c r="O7" s="10">
        <v>262</v>
      </c>
      <c r="P7" s="10">
        <v>212</v>
      </c>
      <c r="Q7" s="10">
        <v>224</v>
      </c>
      <c r="R7" s="10"/>
      <c r="S7" s="10">
        <v>128</v>
      </c>
      <c r="T7" s="10">
        <v>130</v>
      </c>
      <c r="U7" s="10">
        <v>82</v>
      </c>
      <c r="V7" s="10">
        <v>84</v>
      </c>
      <c r="W7" s="10">
        <v>67</v>
      </c>
      <c r="X7" s="10">
        <v>104</v>
      </c>
      <c r="Y7" s="10">
        <v>78</v>
      </c>
      <c r="Z7" s="10">
        <v>34</v>
      </c>
      <c r="AA7" s="10">
        <v>109</v>
      </c>
      <c r="AB7" s="10">
        <v>89</v>
      </c>
      <c r="AC7" s="10">
        <v>52</v>
      </c>
      <c r="AD7" s="10">
        <v>28</v>
      </c>
      <c r="AE7" s="10"/>
      <c r="AF7" s="10">
        <v>397</v>
      </c>
      <c r="AG7" s="10">
        <v>438</v>
      </c>
      <c r="AH7" s="10">
        <v>91</v>
      </c>
      <c r="AI7" s="10"/>
      <c r="AJ7" s="10">
        <v>372</v>
      </c>
      <c r="AK7" s="10">
        <v>291</v>
      </c>
      <c r="AL7" s="10">
        <v>79</v>
      </c>
      <c r="AM7" s="10">
        <v>16</v>
      </c>
      <c r="AN7" s="10">
        <v>90</v>
      </c>
    </row>
    <row r="8" spans="2:40" ht="30" customHeight="1" x14ac:dyDescent="0.25">
      <c r="B8" s="11" t="s">
        <v>20</v>
      </c>
      <c r="C8" s="11">
        <v>987</v>
      </c>
      <c r="D8" s="11">
        <v>494</v>
      </c>
      <c r="E8" s="11">
        <v>491</v>
      </c>
      <c r="F8" s="11"/>
      <c r="G8" s="11">
        <v>144</v>
      </c>
      <c r="H8" s="11">
        <v>157</v>
      </c>
      <c r="I8" s="11">
        <v>183</v>
      </c>
      <c r="J8" s="11">
        <v>165</v>
      </c>
      <c r="K8" s="11">
        <v>132</v>
      </c>
      <c r="L8" s="11">
        <v>206</v>
      </c>
      <c r="M8" s="11"/>
      <c r="N8" s="11">
        <v>265</v>
      </c>
      <c r="O8" s="11">
        <v>251</v>
      </c>
      <c r="P8" s="11">
        <v>233</v>
      </c>
      <c r="Q8" s="11">
        <v>237</v>
      </c>
      <c r="R8" s="11"/>
      <c r="S8" s="11">
        <v>130</v>
      </c>
      <c r="T8" s="11">
        <v>126</v>
      </c>
      <c r="U8" s="11">
        <v>79</v>
      </c>
      <c r="V8" s="11">
        <v>90</v>
      </c>
      <c r="W8" s="11">
        <v>72</v>
      </c>
      <c r="X8" s="11">
        <v>103</v>
      </c>
      <c r="Y8" s="11">
        <v>78</v>
      </c>
      <c r="Z8" s="11">
        <v>32</v>
      </c>
      <c r="AA8" s="11">
        <v>103</v>
      </c>
      <c r="AB8" s="11">
        <v>87</v>
      </c>
      <c r="AC8" s="11">
        <v>51</v>
      </c>
      <c r="AD8" s="11">
        <v>36</v>
      </c>
      <c r="AE8" s="11"/>
      <c r="AF8" s="11">
        <v>398</v>
      </c>
      <c r="AG8" s="11">
        <v>436</v>
      </c>
      <c r="AH8" s="11">
        <v>93</v>
      </c>
      <c r="AI8" s="11"/>
      <c r="AJ8" s="11">
        <v>368</v>
      </c>
      <c r="AK8" s="11">
        <v>290</v>
      </c>
      <c r="AL8" s="11">
        <v>76</v>
      </c>
      <c r="AM8" s="11">
        <v>17</v>
      </c>
      <c r="AN8" s="11">
        <v>93</v>
      </c>
    </row>
    <row r="9" spans="2:40" x14ac:dyDescent="0.25">
      <c r="B9" s="18" t="s">
        <v>83</v>
      </c>
      <c r="C9" s="17">
        <v>0.59281639000364095</v>
      </c>
      <c r="D9" s="17">
        <v>0.57317666758876096</v>
      </c>
      <c r="E9" s="17">
        <v>0.61015731374999504</v>
      </c>
      <c r="F9" s="17"/>
      <c r="G9" s="17">
        <v>0.72437576293617501</v>
      </c>
      <c r="H9" s="17">
        <v>0.61320262190770802</v>
      </c>
      <c r="I9" s="17">
        <v>0.63652731387746597</v>
      </c>
      <c r="J9" s="17">
        <v>0.63264545289695795</v>
      </c>
      <c r="K9" s="17">
        <v>0.54278595810170704</v>
      </c>
      <c r="L9" s="17">
        <v>0.44702814667257801</v>
      </c>
      <c r="M9" s="17"/>
      <c r="N9" s="17">
        <v>0.542924767407299</v>
      </c>
      <c r="O9" s="17">
        <v>0.55595498722564096</v>
      </c>
      <c r="P9" s="17">
        <v>0.60784018911436799</v>
      </c>
      <c r="Q9" s="17">
        <v>0.67418250831678805</v>
      </c>
      <c r="R9" s="17"/>
      <c r="S9" s="17">
        <v>0.64952056977681205</v>
      </c>
      <c r="T9" s="17">
        <v>0.57736868754181803</v>
      </c>
      <c r="U9" s="17">
        <v>0.59189772249746797</v>
      </c>
      <c r="V9" s="17">
        <v>0.507287564630865</v>
      </c>
      <c r="W9" s="17">
        <v>0.63449455267149701</v>
      </c>
      <c r="X9" s="17">
        <v>0.60956180637604296</v>
      </c>
      <c r="Y9" s="17">
        <v>0.59102460672754797</v>
      </c>
      <c r="Z9" s="17">
        <v>0.64939874070622305</v>
      </c>
      <c r="AA9" s="17">
        <v>0.68369264924316198</v>
      </c>
      <c r="AB9" s="17">
        <v>0.49957079548039501</v>
      </c>
      <c r="AC9" s="17">
        <v>0.59818555529516304</v>
      </c>
      <c r="AD9" s="17">
        <v>0.438864466415333</v>
      </c>
      <c r="AE9" s="17"/>
      <c r="AF9" s="17">
        <v>0.52217581529846802</v>
      </c>
      <c r="AG9" s="17">
        <v>0.62324168464984497</v>
      </c>
      <c r="AH9" s="17">
        <v>0.65043250875991698</v>
      </c>
      <c r="AI9" s="17"/>
      <c r="AJ9" s="17">
        <v>0.492071468511115</v>
      </c>
      <c r="AK9" s="17">
        <v>0.71132687470912803</v>
      </c>
      <c r="AL9" s="17">
        <v>0.60106999861455701</v>
      </c>
      <c r="AM9" s="17">
        <v>0.40897893893907</v>
      </c>
      <c r="AN9" s="17">
        <v>0.58870005301864103</v>
      </c>
    </row>
    <row r="10" spans="2:40" x14ac:dyDescent="0.25">
      <c r="B10" s="18" t="s">
        <v>82</v>
      </c>
      <c r="C10" s="17">
        <v>0.24106125931428399</v>
      </c>
      <c r="D10" s="17">
        <v>0.26969948357046603</v>
      </c>
      <c r="E10" s="17">
        <v>0.21367413180616099</v>
      </c>
      <c r="F10" s="17"/>
      <c r="G10" s="17">
        <v>0.15235383124249</v>
      </c>
      <c r="H10" s="17">
        <v>0.27028231927187002</v>
      </c>
      <c r="I10" s="17">
        <v>0.207148103281072</v>
      </c>
      <c r="J10" s="17">
        <v>0.20798430983155899</v>
      </c>
      <c r="K10" s="17">
        <v>0.24472711506188699</v>
      </c>
      <c r="L10" s="17">
        <v>0.33480177889266399</v>
      </c>
      <c r="M10" s="17"/>
      <c r="N10" s="17">
        <v>0.28494575463523603</v>
      </c>
      <c r="O10" s="17">
        <v>0.27142038567911198</v>
      </c>
      <c r="P10" s="17">
        <v>0.229541864744461</v>
      </c>
      <c r="Q10" s="17">
        <v>0.17339199571591299</v>
      </c>
      <c r="R10" s="17"/>
      <c r="S10" s="17">
        <v>0.200046872784752</v>
      </c>
      <c r="T10" s="17">
        <v>0.27869600267139999</v>
      </c>
      <c r="U10" s="17">
        <v>0.257827137362307</v>
      </c>
      <c r="V10" s="17">
        <v>0.26364641471156902</v>
      </c>
      <c r="W10" s="17">
        <v>0.221925908119876</v>
      </c>
      <c r="X10" s="17">
        <v>0.20412120173030099</v>
      </c>
      <c r="Y10" s="17">
        <v>0.297301310006516</v>
      </c>
      <c r="Z10" s="17">
        <v>0.117360488774536</v>
      </c>
      <c r="AA10" s="17">
        <v>0.15793830229220199</v>
      </c>
      <c r="AB10" s="17">
        <v>0.28962590527579002</v>
      </c>
      <c r="AC10" s="17">
        <v>0.28863299980107499</v>
      </c>
      <c r="AD10" s="17">
        <v>0.34858460147910397</v>
      </c>
      <c r="AE10" s="17"/>
      <c r="AF10" s="17">
        <v>0.30501481514498902</v>
      </c>
      <c r="AG10" s="17">
        <v>0.216911111115212</v>
      </c>
      <c r="AH10" s="17">
        <v>0.17535820182735301</v>
      </c>
      <c r="AI10" s="17"/>
      <c r="AJ10" s="17">
        <v>0.32405547230384601</v>
      </c>
      <c r="AK10" s="17">
        <v>0.167047137465826</v>
      </c>
      <c r="AL10" s="17">
        <v>0.226271084961192</v>
      </c>
      <c r="AM10" s="17">
        <v>0.27029842144206101</v>
      </c>
      <c r="AN10" s="17">
        <v>0.21112848169628001</v>
      </c>
    </row>
    <row r="11" spans="2:40" x14ac:dyDescent="0.25">
      <c r="B11" s="18" t="s">
        <v>122</v>
      </c>
      <c r="C11" s="19">
        <v>0.16612235068207501</v>
      </c>
      <c r="D11" s="19">
        <v>0.15712384884077299</v>
      </c>
      <c r="E11" s="19">
        <v>0.17616855444384399</v>
      </c>
      <c r="F11" s="19"/>
      <c r="G11" s="19">
        <v>0.123270405821336</v>
      </c>
      <c r="H11" s="19">
        <v>0.116515058820422</v>
      </c>
      <c r="I11" s="19">
        <v>0.156324582841462</v>
      </c>
      <c r="J11" s="19">
        <v>0.159370237271483</v>
      </c>
      <c r="K11" s="19">
        <v>0.21248692683640599</v>
      </c>
      <c r="L11" s="19">
        <v>0.218170074434758</v>
      </c>
      <c r="M11" s="19"/>
      <c r="N11" s="19">
        <v>0.172129477957465</v>
      </c>
      <c r="O11" s="19">
        <v>0.17262462709524701</v>
      </c>
      <c r="P11" s="19">
        <v>0.16261794614117001</v>
      </c>
      <c r="Q11" s="19">
        <v>0.15242549596730001</v>
      </c>
      <c r="R11" s="19"/>
      <c r="S11" s="19">
        <v>0.150432557438436</v>
      </c>
      <c r="T11" s="19">
        <v>0.14393530978678201</v>
      </c>
      <c r="U11" s="19">
        <v>0.150275140140226</v>
      </c>
      <c r="V11" s="19">
        <v>0.22906602065756601</v>
      </c>
      <c r="W11" s="19">
        <v>0.14357953920862601</v>
      </c>
      <c r="X11" s="19">
        <v>0.186316991893656</v>
      </c>
      <c r="Y11" s="19">
        <v>0.111674083265936</v>
      </c>
      <c r="Z11" s="19">
        <v>0.233240770519241</v>
      </c>
      <c r="AA11" s="19">
        <v>0.15836904846463601</v>
      </c>
      <c r="AB11" s="19">
        <v>0.210803299243814</v>
      </c>
      <c r="AC11" s="19">
        <v>0.113181444903763</v>
      </c>
      <c r="AD11" s="19">
        <v>0.212550932105562</v>
      </c>
      <c r="AE11" s="19"/>
      <c r="AF11" s="19">
        <v>0.172809369556544</v>
      </c>
      <c r="AG11" s="19">
        <v>0.159847204234943</v>
      </c>
      <c r="AH11" s="19">
        <v>0.17420928941273101</v>
      </c>
      <c r="AI11" s="19"/>
      <c r="AJ11" s="19">
        <v>0.18387305918503899</v>
      </c>
      <c r="AK11" s="19">
        <v>0.12162598782504599</v>
      </c>
      <c r="AL11" s="19">
        <v>0.17265891642425199</v>
      </c>
      <c r="AM11" s="19">
        <v>0.32072263961886899</v>
      </c>
      <c r="AN11" s="19">
        <v>0.20017146528507901</v>
      </c>
    </row>
    <row r="12" spans="2:40" x14ac:dyDescent="0.25">
      <c r="B12" s="16" t="s">
        <v>249</v>
      </c>
    </row>
    <row r="13" spans="2:40" x14ac:dyDescent="0.25">
      <c r="B13" t="s">
        <v>67</v>
      </c>
    </row>
    <row r="14" spans="2:40" x14ac:dyDescent="0.25">
      <c r="B14" t="s">
        <v>68</v>
      </c>
    </row>
    <row r="16" spans="2:40" x14ac:dyDescent="0.25">
      <c r="B16"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2:AN16"/>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250</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1028</v>
      </c>
      <c r="D7" s="10">
        <v>489</v>
      </c>
      <c r="E7" s="10">
        <v>537</v>
      </c>
      <c r="F7" s="10"/>
      <c r="G7" s="10">
        <v>133</v>
      </c>
      <c r="H7" s="10">
        <v>184</v>
      </c>
      <c r="I7" s="10">
        <v>151</v>
      </c>
      <c r="J7" s="10">
        <v>164</v>
      </c>
      <c r="K7" s="10">
        <v>160</v>
      </c>
      <c r="L7" s="10">
        <v>236</v>
      </c>
      <c r="M7" s="10"/>
      <c r="N7" s="10">
        <v>294</v>
      </c>
      <c r="O7" s="10">
        <v>284</v>
      </c>
      <c r="P7" s="10">
        <v>194</v>
      </c>
      <c r="Q7" s="10">
        <v>251</v>
      </c>
      <c r="R7" s="10"/>
      <c r="S7" s="10">
        <v>148</v>
      </c>
      <c r="T7" s="10">
        <v>140</v>
      </c>
      <c r="U7" s="10">
        <v>84</v>
      </c>
      <c r="V7" s="10">
        <v>85</v>
      </c>
      <c r="W7" s="10">
        <v>66</v>
      </c>
      <c r="X7" s="10">
        <v>78</v>
      </c>
      <c r="Y7" s="10">
        <v>86</v>
      </c>
      <c r="Z7" s="10">
        <v>50</v>
      </c>
      <c r="AA7" s="10">
        <v>123</v>
      </c>
      <c r="AB7" s="10">
        <v>99</v>
      </c>
      <c r="AC7" s="10">
        <v>51</v>
      </c>
      <c r="AD7" s="10">
        <v>18</v>
      </c>
      <c r="AE7" s="10"/>
      <c r="AF7" s="10">
        <v>376</v>
      </c>
      <c r="AG7" s="10">
        <v>457</v>
      </c>
      <c r="AH7" s="10">
        <v>125</v>
      </c>
      <c r="AI7" s="10"/>
      <c r="AJ7" s="10">
        <v>394</v>
      </c>
      <c r="AK7" s="10">
        <v>291</v>
      </c>
      <c r="AL7" s="10">
        <v>87</v>
      </c>
      <c r="AM7" s="10">
        <v>22</v>
      </c>
      <c r="AN7" s="10">
        <v>113</v>
      </c>
    </row>
    <row r="8" spans="2:40" ht="30" customHeight="1" x14ac:dyDescent="0.25">
      <c r="B8" s="11" t="s">
        <v>20</v>
      </c>
      <c r="C8" s="11">
        <v>1026</v>
      </c>
      <c r="D8" s="11">
        <v>499</v>
      </c>
      <c r="E8" s="11">
        <v>525</v>
      </c>
      <c r="F8" s="11"/>
      <c r="G8" s="11">
        <v>137</v>
      </c>
      <c r="H8" s="11">
        <v>185</v>
      </c>
      <c r="I8" s="11">
        <v>161</v>
      </c>
      <c r="J8" s="11">
        <v>178</v>
      </c>
      <c r="K8" s="11">
        <v>151</v>
      </c>
      <c r="L8" s="11">
        <v>214</v>
      </c>
      <c r="M8" s="11"/>
      <c r="N8" s="11">
        <v>276</v>
      </c>
      <c r="O8" s="11">
        <v>270</v>
      </c>
      <c r="P8" s="11">
        <v>208</v>
      </c>
      <c r="Q8" s="11">
        <v>266</v>
      </c>
      <c r="R8" s="11"/>
      <c r="S8" s="11">
        <v>152</v>
      </c>
      <c r="T8" s="11">
        <v>136</v>
      </c>
      <c r="U8" s="11">
        <v>82</v>
      </c>
      <c r="V8" s="11">
        <v>92</v>
      </c>
      <c r="W8" s="11">
        <v>69</v>
      </c>
      <c r="X8" s="11">
        <v>78</v>
      </c>
      <c r="Y8" s="11">
        <v>83</v>
      </c>
      <c r="Z8" s="11">
        <v>48</v>
      </c>
      <c r="AA8" s="11">
        <v>118</v>
      </c>
      <c r="AB8" s="11">
        <v>94</v>
      </c>
      <c r="AC8" s="11">
        <v>50</v>
      </c>
      <c r="AD8" s="11">
        <v>24</v>
      </c>
      <c r="AE8" s="11"/>
      <c r="AF8" s="11">
        <v>375</v>
      </c>
      <c r="AG8" s="11">
        <v>452</v>
      </c>
      <c r="AH8" s="11">
        <v>127</v>
      </c>
      <c r="AI8" s="11"/>
      <c r="AJ8" s="11">
        <v>387</v>
      </c>
      <c r="AK8" s="11">
        <v>294</v>
      </c>
      <c r="AL8" s="11">
        <v>85</v>
      </c>
      <c r="AM8" s="11">
        <v>22</v>
      </c>
      <c r="AN8" s="11">
        <v>115</v>
      </c>
    </row>
    <row r="9" spans="2:40" x14ac:dyDescent="0.25">
      <c r="B9" s="18" t="s">
        <v>83</v>
      </c>
      <c r="C9" s="17">
        <v>0.57825735847340598</v>
      </c>
      <c r="D9" s="17">
        <v>0.55988835466840503</v>
      </c>
      <c r="E9" s="17">
        <v>0.594072099216292</v>
      </c>
      <c r="F9" s="17"/>
      <c r="G9" s="17">
        <v>0.69297448209120205</v>
      </c>
      <c r="H9" s="17">
        <v>0.63663494112044805</v>
      </c>
      <c r="I9" s="17">
        <v>0.61000377439202802</v>
      </c>
      <c r="J9" s="17">
        <v>0.64477465457122995</v>
      </c>
      <c r="K9" s="17">
        <v>0.57137577008739904</v>
      </c>
      <c r="L9" s="17">
        <v>0.38031581326751102</v>
      </c>
      <c r="M9" s="17"/>
      <c r="N9" s="17">
        <v>0.55493837860505602</v>
      </c>
      <c r="O9" s="17">
        <v>0.56105068302483696</v>
      </c>
      <c r="P9" s="17">
        <v>0.54840973397085602</v>
      </c>
      <c r="Q9" s="17">
        <v>0.63911615277650702</v>
      </c>
      <c r="R9" s="17"/>
      <c r="S9" s="17">
        <v>0.65439413249209299</v>
      </c>
      <c r="T9" s="17">
        <v>0.46263986389929301</v>
      </c>
      <c r="U9" s="17">
        <v>0.61567704969963</v>
      </c>
      <c r="V9" s="17">
        <v>0.55734956728298701</v>
      </c>
      <c r="W9" s="17">
        <v>0.56230532441660297</v>
      </c>
      <c r="X9" s="17">
        <v>0.54661870891863895</v>
      </c>
      <c r="Y9" s="17">
        <v>0.46263265788188801</v>
      </c>
      <c r="Z9" s="17">
        <v>0.54500464136480298</v>
      </c>
      <c r="AA9" s="17">
        <v>0.69068620627105404</v>
      </c>
      <c r="AB9" s="17">
        <v>0.61579281942068698</v>
      </c>
      <c r="AC9" s="17">
        <v>0.49035406201690801</v>
      </c>
      <c r="AD9" s="17">
        <v>0.80490690941648901</v>
      </c>
      <c r="AE9" s="17"/>
      <c r="AF9" s="17">
        <v>0.48029011885284001</v>
      </c>
      <c r="AG9" s="17">
        <v>0.64369975257174195</v>
      </c>
      <c r="AH9" s="17">
        <v>0.56649914474965801</v>
      </c>
      <c r="AI9" s="17"/>
      <c r="AJ9" s="17">
        <v>0.46361834957451797</v>
      </c>
      <c r="AK9" s="17">
        <v>0.694061689298898</v>
      </c>
      <c r="AL9" s="17">
        <v>0.56515457617170295</v>
      </c>
      <c r="AM9" s="17">
        <v>0.510102478050527</v>
      </c>
      <c r="AN9" s="17">
        <v>0.55028982610416199</v>
      </c>
    </row>
    <row r="10" spans="2:40" x14ac:dyDescent="0.25">
      <c r="B10" s="18" t="s">
        <v>82</v>
      </c>
      <c r="C10" s="17">
        <v>0.25747579368075801</v>
      </c>
      <c r="D10" s="17">
        <v>0.30003288960736202</v>
      </c>
      <c r="E10" s="17">
        <v>0.217987371562607</v>
      </c>
      <c r="F10" s="17"/>
      <c r="G10" s="17">
        <v>0.20666351110387601</v>
      </c>
      <c r="H10" s="17">
        <v>0.24470875293702701</v>
      </c>
      <c r="I10" s="17">
        <v>0.26659699292596101</v>
      </c>
      <c r="J10" s="17">
        <v>0.20872984596251101</v>
      </c>
      <c r="K10" s="17">
        <v>0.244943948184042</v>
      </c>
      <c r="L10" s="17">
        <v>0.34335952595508001</v>
      </c>
      <c r="M10" s="17"/>
      <c r="N10" s="17">
        <v>0.27230782977641399</v>
      </c>
      <c r="O10" s="17">
        <v>0.256341292988081</v>
      </c>
      <c r="P10" s="17">
        <v>0.27988713558331202</v>
      </c>
      <c r="Q10" s="17">
        <v>0.22685360140793501</v>
      </c>
      <c r="R10" s="17"/>
      <c r="S10" s="17">
        <v>0.23451673074509599</v>
      </c>
      <c r="T10" s="17">
        <v>0.319769865156526</v>
      </c>
      <c r="U10" s="17">
        <v>0.23876726582773899</v>
      </c>
      <c r="V10" s="17">
        <v>0.29357241689060198</v>
      </c>
      <c r="W10" s="17">
        <v>0.26201351357979802</v>
      </c>
      <c r="X10" s="17">
        <v>0.26999910723415899</v>
      </c>
      <c r="Y10" s="17">
        <v>0.264837948057982</v>
      </c>
      <c r="Z10" s="17">
        <v>0.295605684309519</v>
      </c>
      <c r="AA10" s="17">
        <v>0.179290995716679</v>
      </c>
      <c r="AB10" s="17">
        <v>0.27525126068599098</v>
      </c>
      <c r="AC10" s="17">
        <v>0.27281973598439502</v>
      </c>
      <c r="AD10" s="17">
        <v>0.10026074014607</v>
      </c>
      <c r="AE10" s="17"/>
      <c r="AF10" s="17">
        <v>0.34087641964966597</v>
      </c>
      <c r="AG10" s="17">
        <v>0.20994955104952501</v>
      </c>
      <c r="AH10" s="17">
        <v>0.23625592258998701</v>
      </c>
      <c r="AI10" s="17"/>
      <c r="AJ10" s="17">
        <v>0.34200838295656699</v>
      </c>
      <c r="AK10" s="17">
        <v>0.20568069171908501</v>
      </c>
      <c r="AL10" s="17">
        <v>0.22871597013592301</v>
      </c>
      <c r="AM10" s="17">
        <v>0.366425424720207</v>
      </c>
      <c r="AN10" s="17">
        <v>0.251584341677835</v>
      </c>
    </row>
    <row r="11" spans="2:40" x14ac:dyDescent="0.25">
      <c r="B11" s="18" t="s">
        <v>122</v>
      </c>
      <c r="C11" s="19">
        <v>0.16426684784583601</v>
      </c>
      <c r="D11" s="19">
        <v>0.14007875572423301</v>
      </c>
      <c r="E11" s="19">
        <v>0.18794052922110099</v>
      </c>
      <c r="F11" s="19"/>
      <c r="G11" s="19">
        <v>0.10036200680492199</v>
      </c>
      <c r="H11" s="19">
        <v>0.11865630594252501</v>
      </c>
      <c r="I11" s="19">
        <v>0.123399232682011</v>
      </c>
      <c r="J11" s="19">
        <v>0.146495499466259</v>
      </c>
      <c r="K11" s="19">
        <v>0.18368028172855999</v>
      </c>
      <c r="L11" s="19">
        <v>0.27632466077740903</v>
      </c>
      <c r="M11" s="19"/>
      <c r="N11" s="19">
        <v>0.172753791618529</v>
      </c>
      <c r="O11" s="19">
        <v>0.18260802398708201</v>
      </c>
      <c r="P11" s="19">
        <v>0.17170313044583199</v>
      </c>
      <c r="Q11" s="19">
        <v>0.134030245815558</v>
      </c>
      <c r="R11" s="19"/>
      <c r="S11" s="19">
        <v>0.111089136762811</v>
      </c>
      <c r="T11" s="19">
        <v>0.21759027094418201</v>
      </c>
      <c r="U11" s="19">
        <v>0.14555568447263201</v>
      </c>
      <c r="V11" s="19">
        <v>0.14907801582641</v>
      </c>
      <c r="W11" s="19">
        <v>0.17568116200360001</v>
      </c>
      <c r="X11" s="19">
        <v>0.18338218384720301</v>
      </c>
      <c r="Y11" s="19">
        <v>0.27252939406012999</v>
      </c>
      <c r="Z11" s="19">
        <v>0.15938967432567799</v>
      </c>
      <c r="AA11" s="19">
        <v>0.13002279801226599</v>
      </c>
      <c r="AB11" s="19">
        <v>0.108955919893322</v>
      </c>
      <c r="AC11" s="19">
        <v>0.236826201998697</v>
      </c>
      <c r="AD11" s="19">
        <v>9.4832350437441995E-2</v>
      </c>
      <c r="AE11" s="19"/>
      <c r="AF11" s="19">
        <v>0.17883346149749399</v>
      </c>
      <c r="AG11" s="19">
        <v>0.14635069637873199</v>
      </c>
      <c r="AH11" s="19">
        <v>0.19724493266035401</v>
      </c>
      <c r="AI11" s="19"/>
      <c r="AJ11" s="19">
        <v>0.19437326746891501</v>
      </c>
      <c r="AK11" s="19">
        <v>0.100257618982017</v>
      </c>
      <c r="AL11" s="19">
        <v>0.20612945369237301</v>
      </c>
      <c r="AM11" s="19">
        <v>0.123472097229265</v>
      </c>
      <c r="AN11" s="19">
        <v>0.19812583221800301</v>
      </c>
    </row>
    <row r="12" spans="2:40" x14ac:dyDescent="0.25">
      <c r="B12" s="16" t="s">
        <v>249</v>
      </c>
    </row>
    <row r="13" spans="2:40" x14ac:dyDescent="0.25">
      <c r="B13" t="s">
        <v>67</v>
      </c>
    </row>
    <row r="14" spans="2:40" x14ac:dyDescent="0.25">
      <c r="B14" t="s">
        <v>68</v>
      </c>
    </row>
    <row r="16" spans="2:40" x14ac:dyDescent="0.25">
      <c r="B16"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N17"/>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72</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2012</v>
      </c>
      <c r="D7" s="10">
        <v>975</v>
      </c>
      <c r="E7" s="10">
        <v>1032</v>
      </c>
      <c r="F7" s="10"/>
      <c r="G7" s="10">
        <v>273</v>
      </c>
      <c r="H7" s="10">
        <v>338</v>
      </c>
      <c r="I7" s="10">
        <v>319</v>
      </c>
      <c r="J7" s="10">
        <v>315</v>
      </c>
      <c r="K7" s="10">
        <v>303</v>
      </c>
      <c r="L7" s="10">
        <v>464</v>
      </c>
      <c r="M7" s="10"/>
      <c r="N7" s="10">
        <v>579</v>
      </c>
      <c r="O7" s="10">
        <v>546</v>
      </c>
      <c r="P7" s="10">
        <v>406</v>
      </c>
      <c r="Q7" s="10">
        <v>474</v>
      </c>
      <c r="R7" s="10"/>
      <c r="S7" s="10">
        <v>276</v>
      </c>
      <c r="T7" s="10">
        <v>270</v>
      </c>
      <c r="U7" s="10">
        <v>166</v>
      </c>
      <c r="V7" s="10">
        <v>168</v>
      </c>
      <c r="W7" s="10">
        <v>133</v>
      </c>
      <c r="X7" s="10">
        <v>182</v>
      </c>
      <c r="Y7" s="10">
        <v>164</v>
      </c>
      <c r="Z7" s="10">
        <v>84</v>
      </c>
      <c r="AA7" s="10">
        <v>232</v>
      </c>
      <c r="AB7" s="10">
        <v>188</v>
      </c>
      <c r="AC7" s="10">
        <v>103</v>
      </c>
      <c r="AD7" s="10">
        <v>46</v>
      </c>
      <c r="AE7" s="10"/>
      <c r="AF7" s="10">
        <v>773</v>
      </c>
      <c r="AG7" s="10">
        <v>894</v>
      </c>
      <c r="AH7" s="10">
        <v>216</v>
      </c>
      <c r="AI7" s="10"/>
      <c r="AJ7" s="10">
        <v>766</v>
      </c>
      <c r="AK7" s="10">
        <v>582</v>
      </c>
      <c r="AL7" s="10">
        <v>165</v>
      </c>
      <c r="AM7" s="10">
        <v>38</v>
      </c>
      <c r="AN7" s="10">
        <v>203</v>
      </c>
    </row>
    <row r="8" spans="2:40" ht="30" customHeight="1" x14ac:dyDescent="0.25">
      <c r="B8" s="11" t="s">
        <v>20</v>
      </c>
      <c r="C8" s="11">
        <v>2012</v>
      </c>
      <c r="D8" s="11">
        <v>992</v>
      </c>
      <c r="E8" s="11">
        <v>1015</v>
      </c>
      <c r="F8" s="11"/>
      <c r="G8" s="11">
        <v>280</v>
      </c>
      <c r="H8" s="11">
        <v>342</v>
      </c>
      <c r="I8" s="11">
        <v>343</v>
      </c>
      <c r="J8" s="11">
        <v>343</v>
      </c>
      <c r="K8" s="11">
        <v>283</v>
      </c>
      <c r="L8" s="11">
        <v>420</v>
      </c>
      <c r="M8" s="11"/>
      <c r="N8" s="11">
        <v>541</v>
      </c>
      <c r="O8" s="11">
        <v>521</v>
      </c>
      <c r="P8" s="11">
        <v>441</v>
      </c>
      <c r="Q8" s="11">
        <v>502</v>
      </c>
      <c r="R8" s="11"/>
      <c r="S8" s="11">
        <v>282</v>
      </c>
      <c r="T8" s="11">
        <v>262</v>
      </c>
      <c r="U8" s="11">
        <v>161</v>
      </c>
      <c r="V8" s="11">
        <v>181</v>
      </c>
      <c r="W8" s="11">
        <v>141</v>
      </c>
      <c r="X8" s="11">
        <v>181</v>
      </c>
      <c r="Y8" s="11">
        <v>161</v>
      </c>
      <c r="Z8" s="11">
        <v>80</v>
      </c>
      <c r="AA8" s="11">
        <v>221</v>
      </c>
      <c r="AB8" s="11">
        <v>181</v>
      </c>
      <c r="AC8" s="11">
        <v>101</v>
      </c>
      <c r="AD8" s="11">
        <v>60</v>
      </c>
      <c r="AE8" s="11"/>
      <c r="AF8" s="11">
        <v>773</v>
      </c>
      <c r="AG8" s="11">
        <v>887</v>
      </c>
      <c r="AH8" s="11">
        <v>220</v>
      </c>
      <c r="AI8" s="11"/>
      <c r="AJ8" s="11">
        <v>755</v>
      </c>
      <c r="AK8" s="11">
        <v>583</v>
      </c>
      <c r="AL8" s="11">
        <v>160</v>
      </c>
      <c r="AM8" s="11">
        <v>39</v>
      </c>
      <c r="AN8" s="11">
        <v>209</v>
      </c>
    </row>
    <row r="9" spans="2:40" x14ac:dyDescent="0.25">
      <c r="B9" s="18" t="s">
        <v>69</v>
      </c>
      <c r="C9" s="17">
        <v>0.48488940406432701</v>
      </c>
      <c r="D9" s="17">
        <v>0.46715841293749799</v>
      </c>
      <c r="E9" s="17">
        <v>0.50257567422432003</v>
      </c>
      <c r="F9" s="17"/>
      <c r="G9" s="17">
        <v>0.49273544071217001</v>
      </c>
      <c r="H9" s="17">
        <v>0.51579652887926397</v>
      </c>
      <c r="I9" s="17">
        <v>0.53844568087218403</v>
      </c>
      <c r="J9" s="17">
        <v>0.48295636759975602</v>
      </c>
      <c r="K9" s="17">
        <v>0.434243857815164</v>
      </c>
      <c r="L9" s="17">
        <v>0.44644394877538501</v>
      </c>
      <c r="M9" s="17"/>
      <c r="N9" s="17">
        <v>0.423366809942962</v>
      </c>
      <c r="O9" s="17">
        <v>0.46098041785442301</v>
      </c>
      <c r="P9" s="17">
        <v>0.52466011252844602</v>
      </c>
      <c r="Q9" s="17">
        <v>0.53980091385876094</v>
      </c>
      <c r="R9" s="17"/>
      <c r="S9" s="17">
        <v>0.45654032289615099</v>
      </c>
      <c r="T9" s="17">
        <v>0.52497457761292299</v>
      </c>
      <c r="U9" s="17">
        <v>0.53364292225092702</v>
      </c>
      <c r="V9" s="17">
        <v>0.458575166506003</v>
      </c>
      <c r="W9" s="17">
        <v>0.44721026872973102</v>
      </c>
      <c r="X9" s="17">
        <v>0.50915237657097701</v>
      </c>
      <c r="Y9" s="17">
        <v>0.51102993904180205</v>
      </c>
      <c r="Z9" s="17">
        <v>0.48241647842073698</v>
      </c>
      <c r="AA9" s="17">
        <v>0.51771642819239005</v>
      </c>
      <c r="AB9" s="17">
        <v>0.47946298190637698</v>
      </c>
      <c r="AC9" s="17">
        <v>0.43958708067938801</v>
      </c>
      <c r="AD9" s="17">
        <v>0.311755479768275</v>
      </c>
      <c r="AE9" s="17"/>
      <c r="AF9" s="17">
        <v>0.48226041996057301</v>
      </c>
      <c r="AG9" s="17">
        <v>0.47890296155638701</v>
      </c>
      <c r="AH9" s="17">
        <v>0.52972112452868503</v>
      </c>
      <c r="AI9" s="17"/>
      <c r="AJ9" s="17">
        <v>0.47835641739569301</v>
      </c>
      <c r="AK9" s="17">
        <v>0.51118799118024305</v>
      </c>
      <c r="AL9" s="17">
        <v>0.41284740719971003</v>
      </c>
      <c r="AM9" s="17">
        <v>0.37506647071744298</v>
      </c>
      <c r="AN9" s="17">
        <v>0.55712705634284698</v>
      </c>
    </row>
    <row r="10" spans="2:40" x14ac:dyDescent="0.25">
      <c r="B10" s="18" t="s">
        <v>70</v>
      </c>
      <c r="C10" s="17">
        <v>0.38153466762962102</v>
      </c>
      <c r="D10" s="17">
        <v>0.39201974325500899</v>
      </c>
      <c r="E10" s="17">
        <v>0.37226773043301697</v>
      </c>
      <c r="F10" s="17"/>
      <c r="G10" s="17">
        <v>0.327604148160483</v>
      </c>
      <c r="H10" s="17">
        <v>0.38606821464554503</v>
      </c>
      <c r="I10" s="17">
        <v>0.35987593723761402</v>
      </c>
      <c r="J10" s="17">
        <v>0.35551219863288103</v>
      </c>
      <c r="K10" s="17">
        <v>0.43502139194447198</v>
      </c>
      <c r="L10" s="17">
        <v>0.41670998703984102</v>
      </c>
      <c r="M10" s="17"/>
      <c r="N10" s="17">
        <v>0.46703882728009499</v>
      </c>
      <c r="O10" s="17">
        <v>0.39899074144784802</v>
      </c>
      <c r="P10" s="17">
        <v>0.33925915910495402</v>
      </c>
      <c r="Q10" s="17">
        <v>0.31017599559056303</v>
      </c>
      <c r="R10" s="17"/>
      <c r="S10" s="17">
        <v>0.44836914886976498</v>
      </c>
      <c r="T10" s="17">
        <v>0.35990783554210598</v>
      </c>
      <c r="U10" s="17">
        <v>0.34492867771874303</v>
      </c>
      <c r="V10" s="17">
        <v>0.335362326391</v>
      </c>
      <c r="W10" s="17">
        <v>0.41639934822449098</v>
      </c>
      <c r="X10" s="17">
        <v>0.427750236184198</v>
      </c>
      <c r="Y10" s="17">
        <v>0.41132288932775601</v>
      </c>
      <c r="Z10" s="17">
        <v>0.41470938459454199</v>
      </c>
      <c r="AA10" s="17">
        <v>0.37808420178829499</v>
      </c>
      <c r="AB10" s="17">
        <v>0.35883369173788499</v>
      </c>
      <c r="AC10" s="17">
        <v>0.44792408450440802</v>
      </c>
      <c r="AD10" s="17">
        <v>2.3245050209090699E-2</v>
      </c>
      <c r="AE10" s="17"/>
      <c r="AF10" s="17">
        <v>0.39533640995985903</v>
      </c>
      <c r="AG10" s="17">
        <v>0.40885349628149997</v>
      </c>
      <c r="AH10" s="17">
        <v>0.261409722943653</v>
      </c>
      <c r="AI10" s="17"/>
      <c r="AJ10" s="17">
        <v>0.42781867865658502</v>
      </c>
      <c r="AK10" s="17">
        <v>0.373745975534853</v>
      </c>
      <c r="AL10" s="17">
        <v>0.45655510198968102</v>
      </c>
      <c r="AM10" s="17">
        <v>0.44656500984935199</v>
      </c>
      <c r="AN10" s="17">
        <v>0.265732799716282</v>
      </c>
    </row>
    <row r="11" spans="2:40" x14ac:dyDescent="0.25">
      <c r="B11" s="18" t="s">
        <v>64</v>
      </c>
      <c r="C11" s="17">
        <v>3.4318813606243198E-2</v>
      </c>
      <c r="D11" s="17">
        <v>3.1079599881200699E-2</v>
      </c>
      <c r="E11" s="17">
        <v>3.6800543269121001E-2</v>
      </c>
      <c r="F11" s="17"/>
      <c r="G11" s="17">
        <v>0.11181460953767999</v>
      </c>
      <c r="H11" s="17">
        <v>5.1793747029130699E-2</v>
      </c>
      <c r="I11" s="17">
        <v>2.7023267962208199E-2</v>
      </c>
      <c r="J11" s="17">
        <v>1.6837904686696301E-2</v>
      </c>
      <c r="K11" s="17">
        <v>9.9594953680758897E-3</v>
      </c>
      <c r="L11" s="17">
        <v>5.0296449056925398E-3</v>
      </c>
      <c r="M11" s="17"/>
      <c r="N11" s="17">
        <v>1.4263166483922399E-2</v>
      </c>
      <c r="O11" s="17">
        <v>3.5670137377071198E-2</v>
      </c>
      <c r="P11" s="17">
        <v>4.7897350586548197E-2</v>
      </c>
      <c r="Q11" s="17">
        <v>4.3080093079357402E-2</v>
      </c>
      <c r="R11" s="17"/>
      <c r="S11" s="17">
        <v>4.4504239244496001E-2</v>
      </c>
      <c r="T11" s="17">
        <v>2.57666309821796E-2</v>
      </c>
      <c r="U11" s="17">
        <v>2.3681373506014E-2</v>
      </c>
      <c r="V11" s="17">
        <v>4.9003601810822098E-2</v>
      </c>
      <c r="W11" s="17">
        <v>6.2093322074451403E-2</v>
      </c>
      <c r="X11" s="17">
        <v>2.9691945429250501E-2</v>
      </c>
      <c r="Y11" s="17">
        <v>3.3028699772065802E-2</v>
      </c>
      <c r="Z11" s="17">
        <v>2.5728177047990301E-2</v>
      </c>
      <c r="AA11" s="17">
        <v>3.5042925092021102E-2</v>
      </c>
      <c r="AB11" s="17">
        <v>1.0330891494695699E-2</v>
      </c>
      <c r="AC11" s="17">
        <v>2.89137988129245E-2</v>
      </c>
      <c r="AD11" s="17">
        <v>5.0436090813697598E-2</v>
      </c>
      <c r="AE11" s="17"/>
      <c r="AF11" s="17">
        <v>2.3140843684995201E-2</v>
      </c>
      <c r="AG11" s="17">
        <v>1.7677389757638901E-2</v>
      </c>
      <c r="AH11" s="17">
        <v>8.1316144869126195E-2</v>
      </c>
      <c r="AI11" s="17"/>
      <c r="AJ11" s="17">
        <v>1.7117579161868499E-2</v>
      </c>
      <c r="AK11" s="17">
        <v>3.3389597843419903E-2</v>
      </c>
      <c r="AL11" s="17">
        <v>7.0083652558861897E-2</v>
      </c>
      <c r="AM11" s="17">
        <v>5.8894260325302698E-2</v>
      </c>
      <c r="AN11" s="17">
        <v>4.7098195565087701E-2</v>
      </c>
    </row>
    <row r="12" spans="2:40" ht="30" x14ac:dyDescent="0.25">
      <c r="B12" s="18" t="s">
        <v>71</v>
      </c>
      <c r="C12" s="19">
        <v>9.9257114699808704E-2</v>
      </c>
      <c r="D12" s="19">
        <v>0.109742243926292</v>
      </c>
      <c r="E12" s="19">
        <v>8.8356052073542093E-2</v>
      </c>
      <c r="F12" s="19"/>
      <c r="G12" s="19">
        <v>6.7845801589666396E-2</v>
      </c>
      <c r="H12" s="19">
        <v>4.6341509446060997E-2</v>
      </c>
      <c r="I12" s="19">
        <v>7.4655113927993802E-2</v>
      </c>
      <c r="J12" s="19">
        <v>0.14469352908066599</v>
      </c>
      <c r="K12" s="19">
        <v>0.12077525487228701</v>
      </c>
      <c r="L12" s="19">
        <v>0.131816419279082</v>
      </c>
      <c r="M12" s="19"/>
      <c r="N12" s="19">
        <v>9.5331196293020101E-2</v>
      </c>
      <c r="O12" s="19">
        <v>0.104358703320658</v>
      </c>
      <c r="P12" s="19">
        <v>8.8183377780051503E-2</v>
      </c>
      <c r="Q12" s="19">
        <v>0.106942997471319</v>
      </c>
      <c r="R12" s="19"/>
      <c r="S12" s="19">
        <v>5.0586288989587398E-2</v>
      </c>
      <c r="T12" s="19">
        <v>8.9350955862791098E-2</v>
      </c>
      <c r="U12" s="19">
        <v>9.7747026524315897E-2</v>
      </c>
      <c r="V12" s="19">
        <v>0.15705890529217401</v>
      </c>
      <c r="W12" s="19">
        <v>7.4297060971326004E-2</v>
      </c>
      <c r="X12" s="19">
        <v>3.34054418155749E-2</v>
      </c>
      <c r="Y12" s="19">
        <v>4.4618471858376398E-2</v>
      </c>
      <c r="Z12" s="19">
        <v>7.7145959936730304E-2</v>
      </c>
      <c r="AA12" s="19">
        <v>6.91564449272936E-2</v>
      </c>
      <c r="AB12" s="19">
        <v>0.15137243486104199</v>
      </c>
      <c r="AC12" s="19">
        <v>8.3575036003279701E-2</v>
      </c>
      <c r="AD12" s="19">
        <v>0.614563379208937</v>
      </c>
      <c r="AE12" s="19"/>
      <c r="AF12" s="19">
        <v>9.9262326394572803E-2</v>
      </c>
      <c r="AG12" s="19">
        <v>9.4566152404474996E-2</v>
      </c>
      <c r="AH12" s="19">
        <v>0.127553007658535</v>
      </c>
      <c r="AI12" s="19"/>
      <c r="AJ12" s="19">
        <v>7.6707324785853598E-2</v>
      </c>
      <c r="AK12" s="19">
        <v>8.1676435441483702E-2</v>
      </c>
      <c r="AL12" s="19">
        <v>6.05138382517472E-2</v>
      </c>
      <c r="AM12" s="19">
        <v>0.11947425910790301</v>
      </c>
      <c r="AN12" s="19">
        <v>0.13004194837578401</v>
      </c>
    </row>
    <row r="13" spans="2:40" x14ac:dyDescent="0.25">
      <c r="B13" s="16"/>
    </row>
    <row r="14" spans="2:40" x14ac:dyDescent="0.25">
      <c r="B14" t="s">
        <v>67</v>
      </c>
    </row>
    <row r="15" spans="2:40" x14ac:dyDescent="0.25">
      <c r="B15" t="s">
        <v>68</v>
      </c>
    </row>
    <row r="17" spans="2:2" x14ac:dyDescent="0.25">
      <c r="B17"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2:AN18"/>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258</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50</v>
      </c>
      <c r="D7" s="10">
        <v>32</v>
      </c>
      <c r="E7" s="10">
        <v>18</v>
      </c>
      <c r="F7" s="10"/>
      <c r="G7" s="10">
        <v>3</v>
      </c>
      <c r="H7" s="10">
        <v>11</v>
      </c>
      <c r="I7" s="10">
        <v>5</v>
      </c>
      <c r="J7" s="10">
        <v>4</v>
      </c>
      <c r="K7" s="10">
        <v>6</v>
      </c>
      <c r="L7" s="10">
        <v>21</v>
      </c>
      <c r="M7" s="10"/>
      <c r="N7" s="10">
        <v>21</v>
      </c>
      <c r="O7" s="10">
        <v>14</v>
      </c>
      <c r="P7" s="10">
        <v>8</v>
      </c>
      <c r="Q7" s="10">
        <v>7</v>
      </c>
      <c r="R7" s="10"/>
      <c r="S7" s="10">
        <v>3</v>
      </c>
      <c r="T7" s="10">
        <v>4</v>
      </c>
      <c r="U7" s="10">
        <v>9</v>
      </c>
      <c r="V7" s="10">
        <v>2</v>
      </c>
      <c r="W7" s="10">
        <v>2</v>
      </c>
      <c r="X7" s="10">
        <v>4</v>
      </c>
      <c r="Y7" s="10">
        <v>5</v>
      </c>
      <c r="Z7" s="10">
        <v>1</v>
      </c>
      <c r="AA7" s="10">
        <v>6</v>
      </c>
      <c r="AB7" s="10">
        <v>7</v>
      </c>
      <c r="AC7" s="10">
        <v>7</v>
      </c>
      <c r="AD7" s="10" t="s">
        <v>256</v>
      </c>
      <c r="AE7" s="10"/>
      <c r="AF7" s="10">
        <v>26</v>
      </c>
      <c r="AG7" s="10">
        <v>22</v>
      </c>
      <c r="AH7" s="10">
        <v>2</v>
      </c>
      <c r="AI7" s="10"/>
      <c r="AJ7" s="10">
        <v>24</v>
      </c>
      <c r="AK7" s="10">
        <v>14</v>
      </c>
      <c r="AL7" s="10">
        <v>5</v>
      </c>
      <c r="AM7" s="10">
        <v>1</v>
      </c>
      <c r="AN7" s="10">
        <v>2</v>
      </c>
    </row>
    <row r="8" spans="2:40" ht="30" customHeight="1" x14ac:dyDescent="0.25">
      <c r="B8" s="11" t="s">
        <v>20</v>
      </c>
      <c r="C8" s="11">
        <v>49</v>
      </c>
      <c r="D8" s="11">
        <v>32</v>
      </c>
      <c r="E8" s="11">
        <v>17</v>
      </c>
      <c r="F8" s="11"/>
      <c r="G8" s="11">
        <v>3</v>
      </c>
      <c r="H8" s="11">
        <v>12</v>
      </c>
      <c r="I8" s="11">
        <v>5</v>
      </c>
      <c r="J8" s="11">
        <v>5</v>
      </c>
      <c r="K8" s="11">
        <v>5</v>
      </c>
      <c r="L8" s="11">
        <v>18</v>
      </c>
      <c r="M8" s="11"/>
      <c r="N8" s="11">
        <v>19</v>
      </c>
      <c r="O8" s="11">
        <v>13</v>
      </c>
      <c r="P8" s="11">
        <v>9</v>
      </c>
      <c r="Q8" s="11">
        <v>8</v>
      </c>
      <c r="R8" s="11"/>
      <c r="S8" s="11">
        <v>3</v>
      </c>
      <c r="T8" s="11">
        <v>4</v>
      </c>
      <c r="U8" s="11">
        <v>8</v>
      </c>
      <c r="V8" s="11">
        <v>2</v>
      </c>
      <c r="W8" s="11">
        <v>2</v>
      </c>
      <c r="X8" s="11">
        <v>4</v>
      </c>
      <c r="Y8" s="11">
        <v>5</v>
      </c>
      <c r="Z8" s="11">
        <v>1</v>
      </c>
      <c r="AA8" s="11">
        <v>6</v>
      </c>
      <c r="AB8" s="11">
        <v>6</v>
      </c>
      <c r="AC8" s="11">
        <v>7</v>
      </c>
      <c r="AD8" s="11" t="s">
        <v>256</v>
      </c>
      <c r="AE8" s="11"/>
      <c r="AF8" s="11">
        <v>25</v>
      </c>
      <c r="AG8" s="11">
        <v>21</v>
      </c>
      <c r="AH8" s="11">
        <v>2</v>
      </c>
      <c r="AI8" s="11"/>
      <c r="AJ8" s="11">
        <v>22</v>
      </c>
      <c r="AK8" s="11">
        <v>14</v>
      </c>
      <c r="AL8" s="11">
        <v>5</v>
      </c>
      <c r="AM8" s="11">
        <v>1</v>
      </c>
      <c r="AN8" s="11">
        <v>2</v>
      </c>
    </row>
    <row r="9" spans="2:40" ht="45" x14ac:dyDescent="0.25">
      <c r="B9" s="18" t="s">
        <v>251</v>
      </c>
      <c r="C9" s="17">
        <v>0.60219684899466097</v>
      </c>
      <c r="D9" s="17">
        <v>0.53554080918972402</v>
      </c>
      <c r="E9" s="17">
        <v>0.72793694130262299</v>
      </c>
      <c r="F9" s="17"/>
      <c r="G9" s="17">
        <v>0.298627772022861</v>
      </c>
      <c r="H9" s="17">
        <v>0.53470677430885205</v>
      </c>
      <c r="I9" s="17">
        <v>0.195712703594212</v>
      </c>
      <c r="J9" s="17">
        <v>0.49393095996686698</v>
      </c>
      <c r="K9" s="17">
        <v>1</v>
      </c>
      <c r="L9" s="17">
        <v>0.72036428436957201</v>
      </c>
      <c r="M9" s="17"/>
      <c r="N9" s="17">
        <v>0.61030978451802198</v>
      </c>
      <c r="O9" s="17">
        <v>0.77943457427988705</v>
      </c>
      <c r="P9" s="17">
        <v>0.73461708813003201</v>
      </c>
      <c r="Q9" s="17">
        <v>0.14486259224027301</v>
      </c>
      <c r="R9" s="17"/>
      <c r="S9" s="17">
        <v>0.66819715453296102</v>
      </c>
      <c r="T9" s="17">
        <v>0.72943857517695698</v>
      </c>
      <c r="U9" s="17">
        <v>0.666007082259362</v>
      </c>
      <c r="V9" s="17">
        <v>0.37881858839717503</v>
      </c>
      <c r="W9" s="17">
        <v>1</v>
      </c>
      <c r="X9" s="17">
        <v>0.72586737193516804</v>
      </c>
      <c r="Y9" s="17">
        <v>0.81227382545791205</v>
      </c>
      <c r="Z9" s="17">
        <v>1</v>
      </c>
      <c r="AA9" s="17">
        <v>0.29125807328039299</v>
      </c>
      <c r="AB9" s="17">
        <v>0.40824603115618702</v>
      </c>
      <c r="AC9" s="17">
        <v>0.54873440117745997</v>
      </c>
      <c r="AD9" s="17" t="s">
        <v>257</v>
      </c>
      <c r="AE9" s="17"/>
      <c r="AF9" s="17">
        <v>0.63799500150648603</v>
      </c>
      <c r="AG9" s="17">
        <v>0.57058676327602198</v>
      </c>
      <c r="AH9" s="17">
        <v>0.47629008537320899</v>
      </c>
      <c r="AI9" s="17"/>
      <c r="AJ9" s="17">
        <v>0.61557009349909597</v>
      </c>
      <c r="AK9" s="17">
        <v>0.54575111927628694</v>
      </c>
      <c r="AL9" s="17">
        <v>0.80026379898685296</v>
      </c>
      <c r="AM9" s="17">
        <v>0</v>
      </c>
      <c r="AN9" s="17">
        <v>1</v>
      </c>
    </row>
    <row r="10" spans="2:40" ht="30" x14ac:dyDescent="0.25">
      <c r="B10" s="18" t="s">
        <v>252</v>
      </c>
      <c r="C10" s="17">
        <v>0.45757830077996597</v>
      </c>
      <c r="D10" s="17">
        <v>0.43616289953817799</v>
      </c>
      <c r="E10" s="17">
        <v>0.49797635828285203</v>
      </c>
      <c r="F10" s="17"/>
      <c r="G10" s="17">
        <v>0</v>
      </c>
      <c r="H10" s="17">
        <v>0.35601378169234799</v>
      </c>
      <c r="I10" s="17">
        <v>0.183898955603881</v>
      </c>
      <c r="J10" s="17">
        <v>0.50606904003313302</v>
      </c>
      <c r="K10" s="17">
        <v>0.82982472590367595</v>
      </c>
      <c r="L10" s="17">
        <v>0.55192039113594205</v>
      </c>
      <c r="M10" s="17"/>
      <c r="N10" s="17">
        <v>0.39542491837155902</v>
      </c>
      <c r="O10" s="17">
        <v>0.68716816537613001</v>
      </c>
      <c r="P10" s="17">
        <v>0.36431307560641502</v>
      </c>
      <c r="Q10" s="17">
        <v>0.33344515194587399</v>
      </c>
      <c r="R10" s="17"/>
      <c r="S10" s="17">
        <v>0.27884098201575902</v>
      </c>
      <c r="T10" s="17">
        <v>0.23499652054583101</v>
      </c>
      <c r="U10" s="17">
        <v>0.21616144180843899</v>
      </c>
      <c r="V10" s="17">
        <v>1</v>
      </c>
      <c r="W10" s="17">
        <v>0.44026937105590902</v>
      </c>
      <c r="X10" s="17">
        <v>0</v>
      </c>
      <c r="Y10" s="17">
        <v>0.578875083041127</v>
      </c>
      <c r="Z10" s="17">
        <v>1</v>
      </c>
      <c r="AA10" s="17">
        <v>0.48312303109944099</v>
      </c>
      <c r="AB10" s="17">
        <v>0.66145520974250405</v>
      </c>
      <c r="AC10" s="17">
        <v>0.66552384365679296</v>
      </c>
      <c r="AD10" s="17" t="s">
        <v>257</v>
      </c>
      <c r="AE10" s="17"/>
      <c r="AF10" s="17">
        <v>0.51621968578177202</v>
      </c>
      <c r="AG10" s="17">
        <v>0.338134732928977</v>
      </c>
      <c r="AH10" s="17">
        <v>1</v>
      </c>
      <c r="AI10" s="17"/>
      <c r="AJ10" s="17">
        <v>0.52542922863632402</v>
      </c>
      <c r="AK10" s="17">
        <v>0.37110525662704802</v>
      </c>
      <c r="AL10" s="17">
        <v>0.41778444124777597</v>
      </c>
      <c r="AM10" s="17">
        <v>1</v>
      </c>
      <c r="AN10" s="17">
        <v>0.48976009933894898</v>
      </c>
    </row>
    <row r="11" spans="2:40" ht="30" x14ac:dyDescent="0.25">
      <c r="B11" s="18" t="s">
        <v>253</v>
      </c>
      <c r="C11" s="17">
        <v>0.34992196639965401</v>
      </c>
      <c r="D11" s="17">
        <v>0.33100189930146701</v>
      </c>
      <c r="E11" s="17">
        <v>0.38561282037719002</v>
      </c>
      <c r="F11" s="17"/>
      <c r="G11" s="17">
        <v>0.70137222797713905</v>
      </c>
      <c r="H11" s="17">
        <v>0.36919022752609298</v>
      </c>
      <c r="I11" s="17">
        <v>0.804287296405788</v>
      </c>
      <c r="J11" s="17">
        <v>0</v>
      </c>
      <c r="K11" s="17">
        <v>0.32876780056712401</v>
      </c>
      <c r="L11" s="17">
        <v>0.24742870029426101</v>
      </c>
      <c r="M11" s="17"/>
      <c r="N11" s="17">
        <v>0.30522939998842502</v>
      </c>
      <c r="O11" s="17">
        <v>0.28893867195185702</v>
      </c>
      <c r="P11" s="17">
        <v>0.38479453775396899</v>
      </c>
      <c r="Q11" s="17">
        <v>0.52169225581385303</v>
      </c>
      <c r="R11" s="17"/>
      <c r="S11" s="17">
        <v>0.33180284546703898</v>
      </c>
      <c r="T11" s="17">
        <v>0.505557945368874</v>
      </c>
      <c r="U11" s="17">
        <v>0.333992917740637</v>
      </c>
      <c r="V11" s="17">
        <v>0</v>
      </c>
      <c r="W11" s="17">
        <v>0</v>
      </c>
      <c r="X11" s="17">
        <v>0.27413262806483202</v>
      </c>
      <c r="Y11" s="17">
        <v>0.18772617454208801</v>
      </c>
      <c r="Z11" s="17">
        <v>0</v>
      </c>
      <c r="AA11" s="17">
        <v>0.66849442164509598</v>
      </c>
      <c r="AB11" s="17">
        <v>0.33854479025749601</v>
      </c>
      <c r="AC11" s="17">
        <v>0.468608669753804</v>
      </c>
      <c r="AD11" s="17" t="s">
        <v>257</v>
      </c>
      <c r="AE11" s="17"/>
      <c r="AF11" s="17">
        <v>0.27009307127376297</v>
      </c>
      <c r="AG11" s="17">
        <v>0.38703448180469802</v>
      </c>
      <c r="AH11" s="17">
        <v>1</v>
      </c>
      <c r="AI11" s="17"/>
      <c r="AJ11" s="17">
        <v>0.43331290986467202</v>
      </c>
      <c r="AK11" s="17">
        <v>0.31282713843573701</v>
      </c>
      <c r="AL11" s="17">
        <v>0.19973620101314701</v>
      </c>
      <c r="AM11" s="17">
        <v>0</v>
      </c>
      <c r="AN11" s="17">
        <v>0.48976009933894898</v>
      </c>
    </row>
    <row r="12" spans="2:40" ht="45" x14ac:dyDescent="0.25">
      <c r="B12" s="18" t="s">
        <v>254</v>
      </c>
      <c r="C12" s="17">
        <v>0.33720325531520101</v>
      </c>
      <c r="D12" s="17">
        <v>0.37185725911582701</v>
      </c>
      <c r="E12" s="17">
        <v>0.27183187037420098</v>
      </c>
      <c r="F12" s="17"/>
      <c r="G12" s="17">
        <v>0</v>
      </c>
      <c r="H12" s="17">
        <v>0.36800607177070299</v>
      </c>
      <c r="I12" s="17">
        <v>0</v>
      </c>
      <c r="J12" s="17">
        <v>0.31516956085418701</v>
      </c>
      <c r="K12" s="17">
        <v>0.66249999345531096</v>
      </c>
      <c r="L12" s="17">
        <v>0.37875044958849402</v>
      </c>
      <c r="M12" s="17"/>
      <c r="N12" s="17">
        <v>0.32885059359646601</v>
      </c>
      <c r="O12" s="17">
        <v>0.33960793319817401</v>
      </c>
      <c r="P12" s="17">
        <v>0.22608370082222801</v>
      </c>
      <c r="Q12" s="17">
        <v>0.47553322730472902</v>
      </c>
      <c r="R12" s="17"/>
      <c r="S12" s="17">
        <v>0.33180284546703898</v>
      </c>
      <c r="T12" s="17">
        <v>0</v>
      </c>
      <c r="U12" s="17">
        <v>0.44808539997943803</v>
      </c>
      <c r="V12" s="17">
        <v>1</v>
      </c>
      <c r="W12" s="17">
        <v>0.44026937105590902</v>
      </c>
      <c r="X12" s="17">
        <v>0</v>
      </c>
      <c r="Y12" s="17">
        <v>0</v>
      </c>
      <c r="Z12" s="17">
        <v>1</v>
      </c>
      <c r="AA12" s="17">
        <v>0.67498798891848899</v>
      </c>
      <c r="AB12" s="17">
        <v>0.28376214745036699</v>
      </c>
      <c r="AC12" s="17">
        <v>0.27178031460318702</v>
      </c>
      <c r="AD12" s="17" t="s">
        <v>257</v>
      </c>
      <c r="AE12" s="17"/>
      <c r="AF12" s="17">
        <v>0.37796434344111501</v>
      </c>
      <c r="AG12" s="17">
        <v>0.27139828284851403</v>
      </c>
      <c r="AH12" s="17">
        <v>0.52370991462679095</v>
      </c>
      <c r="AI12" s="17"/>
      <c r="AJ12" s="17">
        <v>0.45501191348147302</v>
      </c>
      <c r="AK12" s="17">
        <v>0.27007373268192802</v>
      </c>
      <c r="AL12" s="17">
        <v>0</v>
      </c>
      <c r="AM12" s="17">
        <v>1</v>
      </c>
      <c r="AN12" s="17">
        <v>0</v>
      </c>
    </row>
    <row r="13" spans="2:40" ht="45" x14ac:dyDescent="0.25">
      <c r="B13" s="18" t="s">
        <v>255</v>
      </c>
      <c r="C13" s="19">
        <v>0.109878144758821</v>
      </c>
      <c r="D13" s="19">
        <v>0.13952386522396601</v>
      </c>
      <c r="E13" s="19">
        <v>5.3954395932278798E-2</v>
      </c>
      <c r="F13" s="19"/>
      <c r="G13" s="19">
        <v>0.67813948129593304</v>
      </c>
      <c r="H13" s="19">
        <v>8.9253385672152893E-2</v>
      </c>
      <c r="I13" s="19">
        <v>0.42713263858818901</v>
      </c>
      <c r="J13" s="19">
        <v>0</v>
      </c>
      <c r="K13" s="19">
        <v>0</v>
      </c>
      <c r="L13" s="19">
        <v>0</v>
      </c>
      <c r="M13" s="19"/>
      <c r="N13" s="19">
        <v>0.155884531498798</v>
      </c>
      <c r="O13" s="19">
        <v>0</v>
      </c>
      <c r="P13" s="19">
        <v>0.134201348111745</v>
      </c>
      <c r="Q13" s="19">
        <v>0.151738508099274</v>
      </c>
      <c r="R13" s="19"/>
      <c r="S13" s="19">
        <v>0.33180284546703898</v>
      </c>
      <c r="T13" s="19">
        <v>0.27056142482304302</v>
      </c>
      <c r="U13" s="19">
        <v>0</v>
      </c>
      <c r="V13" s="19">
        <v>0</v>
      </c>
      <c r="W13" s="19">
        <v>0</v>
      </c>
      <c r="X13" s="19">
        <v>0.22067331478236499</v>
      </c>
      <c r="Y13" s="19">
        <v>0</v>
      </c>
      <c r="Z13" s="19">
        <v>0</v>
      </c>
      <c r="AA13" s="19">
        <v>0</v>
      </c>
      <c r="AB13" s="19">
        <v>0.18576404103902999</v>
      </c>
      <c r="AC13" s="19">
        <v>0.16982406939354699</v>
      </c>
      <c r="AD13" s="19" t="s">
        <v>257</v>
      </c>
      <c r="AE13" s="19"/>
      <c r="AF13" s="19">
        <v>8.59718628167601E-2</v>
      </c>
      <c r="AG13" s="19">
        <v>0.14851711006865201</v>
      </c>
      <c r="AH13" s="19">
        <v>0</v>
      </c>
      <c r="AI13" s="19"/>
      <c r="AJ13" s="19">
        <v>9.2991351231147504E-2</v>
      </c>
      <c r="AK13" s="19">
        <v>0.16383854378193799</v>
      </c>
      <c r="AL13" s="19">
        <v>0.19860298678997501</v>
      </c>
      <c r="AM13" s="19">
        <v>0</v>
      </c>
      <c r="AN13" s="19">
        <v>0</v>
      </c>
    </row>
    <row r="14" spans="2:40" x14ac:dyDescent="0.25">
      <c r="B14" s="16" t="s">
        <v>259</v>
      </c>
    </row>
    <row r="15" spans="2:40" x14ac:dyDescent="0.25">
      <c r="B15" t="s">
        <v>67</v>
      </c>
    </row>
    <row r="16" spans="2:40" x14ac:dyDescent="0.25">
      <c r="B16" t="s">
        <v>68</v>
      </c>
    </row>
    <row r="18" spans="2:2" x14ac:dyDescent="0.25">
      <c r="B18"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2:AN20"/>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264</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71</v>
      </c>
      <c r="D7" s="10">
        <v>33</v>
      </c>
      <c r="E7" s="10">
        <v>38</v>
      </c>
      <c r="F7" s="10"/>
      <c r="G7" s="10">
        <v>13</v>
      </c>
      <c r="H7" s="10">
        <v>8</v>
      </c>
      <c r="I7" s="10">
        <v>13</v>
      </c>
      <c r="J7" s="10">
        <v>8</v>
      </c>
      <c r="K7" s="10">
        <v>9</v>
      </c>
      <c r="L7" s="10">
        <v>20</v>
      </c>
      <c r="M7" s="10"/>
      <c r="N7" s="10">
        <v>26</v>
      </c>
      <c r="O7" s="10">
        <v>17</v>
      </c>
      <c r="P7" s="10">
        <v>12</v>
      </c>
      <c r="Q7" s="10">
        <v>15</v>
      </c>
      <c r="R7" s="10"/>
      <c r="S7" s="10">
        <v>13</v>
      </c>
      <c r="T7" s="10">
        <v>14</v>
      </c>
      <c r="U7" s="10">
        <v>7</v>
      </c>
      <c r="V7" s="10">
        <v>4</v>
      </c>
      <c r="W7" s="10">
        <v>4</v>
      </c>
      <c r="X7" s="10">
        <v>5</v>
      </c>
      <c r="Y7" s="10">
        <v>6</v>
      </c>
      <c r="Z7" s="10">
        <v>4</v>
      </c>
      <c r="AA7" s="10">
        <v>5</v>
      </c>
      <c r="AB7" s="10">
        <v>6</v>
      </c>
      <c r="AC7" s="10">
        <v>3</v>
      </c>
      <c r="AD7" s="10" t="s">
        <v>256</v>
      </c>
      <c r="AE7" s="10"/>
      <c r="AF7" s="10">
        <v>31</v>
      </c>
      <c r="AG7" s="10">
        <v>28</v>
      </c>
      <c r="AH7" s="10">
        <v>7</v>
      </c>
      <c r="AI7" s="10"/>
      <c r="AJ7" s="10">
        <v>33</v>
      </c>
      <c r="AK7" s="10">
        <v>19</v>
      </c>
      <c r="AL7" s="10">
        <v>6</v>
      </c>
      <c r="AM7" s="10">
        <v>2</v>
      </c>
      <c r="AN7" s="10">
        <v>8</v>
      </c>
    </row>
    <row r="8" spans="2:40" ht="30" customHeight="1" x14ac:dyDescent="0.25">
      <c r="B8" s="11" t="s">
        <v>20</v>
      </c>
      <c r="C8" s="11">
        <v>69</v>
      </c>
      <c r="D8" s="11">
        <v>33</v>
      </c>
      <c r="E8" s="11">
        <v>37</v>
      </c>
      <c r="F8" s="11"/>
      <c r="G8" s="11">
        <v>13</v>
      </c>
      <c r="H8" s="11">
        <v>8</v>
      </c>
      <c r="I8" s="11">
        <v>14</v>
      </c>
      <c r="J8" s="11">
        <v>7</v>
      </c>
      <c r="K8" s="11">
        <v>9</v>
      </c>
      <c r="L8" s="11">
        <v>18</v>
      </c>
      <c r="M8" s="11"/>
      <c r="N8" s="11">
        <v>24</v>
      </c>
      <c r="O8" s="11">
        <v>16</v>
      </c>
      <c r="P8" s="11">
        <v>13</v>
      </c>
      <c r="Q8" s="11">
        <v>15</v>
      </c>
      <c r="R8" s="11"/>
      <c r="S8" s="11">
        <v>13</v>
      </c>
      <c r="T8" s="11">
        <v>14</v>
      </c>
      <c r="U8" s="11">
        <v>7</v>
      </c>
      <c r="V8" s="11">
        <v>4</v>
      </c>
      <c r="W8" s="11">
        <v>4</v>
      </c>
      <c r="X8" s="11">
        <v>5</v>
      </c>
      <c r="Y8" s="11">
        <v>6</v>
      </c>
      <c r="Z8" s="11">
        <v>4</v>
      </c>
      <c r="AA8" s="11">
        <v>4</v>
      </c>
      <c r="AB8" s="11">
        <v>5</v>
      </c>
      <c r="AC8" s="11">
        <v>3</v>
      </c>
      <c r="AD8" s="11" t="s">
        <v>256</v>
      </c>
      <c r="AE8" s="11"/>
      <c r="AF8" s="11">
        <v>31</v>
      </c>
      <c r="AG8" s="11">
        <v>26</v>
      </c>
      <c r="AH8" s="11">
        <v>7</v>
      </c>
      <c r="AI8" s="11"/>
      <c r="AJ8" s="11">
        <v>32</v>
      </c>
      <c r="AK8" s="11">
        <v>19</v>
      </c>
      <c r="AL8" s="11">
        <v>6</v>
      </c>
      <c r="AM8" s="11">
        <v>2</v>
      </c>
      <c r="AN8" s="11">
        <v>8</v>
      </c>
    </row>
    <row r="9" spans="2:40" ht="30" x14ac:dyDescent="0.25">
      <c r="B9" s="18" t="s">
        <v>260</v>
      </c>
      <c r="C9" s="17">
        <v>0.50131975277262397</v>
      </c>
      <c r="D9" s="17">
        <v>0.50526287785472701</v>
      </c>
      <c r="E9" s="17">
        <v>0.49778715621054098</v>
      </c>
      <c r="F9" s="17"/>
      <c r="G9" s="17">
        <v>0.53022276163249404</v>
      </c>
      <c r="H9" s="17">
        <v>0.62251228884482401</v>
      </c>
      <c r="I9" s="17">
        <v>0.30775060955386002</v>
      </c>
      <c r="J9" s="17">
        <v>0.75142060282116996</v>
      </c>
      <c r="K9" s="17">
        <v>0.340866678260829</v>
      </c>
      <c r="L9" s="17">
        <v>0.54991143283288701</v>
      </c>
      <c r="M9" s="17"/>
      <c r="N9" s="17">
        <v>0.57948084343634898</v>
      </c>
      <c r="O9" s="17">
        <v>0.483145444597463</v>
      </c>
      <c r="P9" s="17">
        <v>0.48640358805961598</v>
      </c>
      <c r="Q9" s="17">
        <v>0.43940853874599201</v>
      </c>
      <c r="R9" s="17"/>
      <c r="S9" s="17">
        <v>0.40300440490718498</v>
      </c>
      <c r="T9" s="17">
        <v>0.419298397215628</v>
      </c>
      <c r="U9" s="17">
        <v>0.40196161125465102</v>
      </c>
      <c r="V9" s="17">
        <v>0.26119803207495701</v>
      </c>
      <c r="W9" s="17">
        <v>0.493531206254538</v>
      </c>
      <c r="X9" s="17">
        <v>0.60251563915693895</v>
      </c>
      <c r="Y9" s="17">
        <v>0.80552795164558799</v>
      </c>
      <c r="Z9" s="17">
        <v>0.52931584528285303</v>
      </c>
      <c r="AA9" s="17">
        <v>0.80353030591639896</v>
      </c>
      <c r="AB9" s="17">
        <v>0.50473599357552001</v>
      </c>
      <c r="AC9" s="17">
        <v>0.67353331339839995</v>
      </c>
      <c r="AD9" s="17" t="s">
        <v>257</v>
      </c>
      <c r="AE9" s="17"/>
      <c r="AF9" s="17">
        <v>0.51108647213667202</v>
      </c>
      <c r="AG9" s="17">
        <v>0.52782415557540097</v>
      </c>
      <c r="AH9" s="17">
        <v>0.12631978789381501</v>
      </c>
      <c r="AI9" s="17"/>
      <c r="AJ9" s="17">
        <v>0.48703515314294898</v>
      </c>
      <c r="AK9" s="17">
        <v>0.56518935468099896</v>
      </c>
      <c r="AL9" s="17">
        <v>0.29454408775637603</v>
      </c>
      <c r="AM9" s="17">
        <v>0.48911286670086801</v>
      </c>
      <c r="AN9" s="17">
        <v>0.50284562152421197</v>
      </c>
    </row>
    <row r="10" spans="2:40" ht="45" x14ac:dyDescent="0.25">
      <c r="B10" s="18" t="s">
        <v>261</v>
      </c>
      <c r="C10" s="17">
        <v>0.45950541064877298</v>
      </c>
      <c r="D10" s="17">
        <v>0.40972019033357499</v>
      </c>
      <c r="E10" s="17">
        <v>0.50410736835134895</v>
      </c>
      <c r="F10" s="17"/>
      <c r="G10" s="17">
        <v>0.460085988315657</v>
      </c>
      <c r="H10" s="17">
        <v>0.51865016482084902</v>
      </c>
      <c r="I10" s="17">
        <v>0.29813638100871898</v>
      </c>
      <c r="J10" s="17">
        <v>0.12875348897800901</v>
      </c>
      <c r="K10" s="17">
        <v>0.55446382051412302</v>
      </c>
      <c r="L10" s="17">
        <v>0.65284278283419095</v>
      </c>
      <c r="M10" s="17"/>
      <c r="N10" s="17">
        <v>0.33246557657644499</v>
      </c>
      <c r="O10" s="17">
        <v>0.58303553396591901</v>
      </c>
      <c r="P10" s="17">
        <v>0.57471398738659796</v>
      </c>
      <c r="Q10" s="17">
        <v>0.46098595406898502</v>
      </c>
      <c r="R10" s="17"/>
      <c r="S10" s="17">
        <v>0.60603077718962906</v>
      </c>
      <c r="T10" s="17">
        <v>0.41042030220724901</v>
      </c>
      <c r="U10" s="17">
        <v>0.29586375182855101</v>
      </c>
      <c r="V10" s="17">
        <v>0.49637150986372203</v>
      </c>
      <c r="W10" s="17">
        <v>0.72986745090734795</v>
      </c>
      <c r="X10" s="17">
        <v>0.39748436084306099</v>
      </c>
      <c r="Y10" s="17">
        <v>0.50498446850199596</v>
      </c>
      <c r="Z10" s="17">
        <v>0.73310676353243398</v>
      </c>
      <c r="AA10" s="17">
        <v>0.20431837604365999</v>
      </c>
      <c r="AB10" s="17">
        <v>0.31468283037804101</v>
      </c>
      <c r="AC10" s="17">
        <v>0.31790513020447397</v>
      </c>
      <c r="AD10" s="17" t="s">
        <v>257</v>
      </c>
      <c r="AE10" s="17"/>
      <c r="AF10" s="17">
        <v>0.59482685371786903</v>
      </c>
      <c r="AG10" s="17">
        <v>0.35656504718745302</v>
      </c>
      <c r="AH10" s="17">
        <v>0.42393795935783501</v>
      </c>
      <c r="AI10" s="17"/>
      <c r="AJ10" s="17">
        <v>0.60746134724432899</v>
      </c>
      <c r="AK10" s="17">
        <v>0.36762462867302198</v>
      </c>
      <c r="AL10" s="17">
        <v>0.27726078027868201</v>
      </c>
      <c r="AM10" s="17">
        <v>0.48911286670086801</v>
      </c>
      <c r="AN10" s="17">
        <v>0.36549098534731</v>
      </c>
    </row>
    <row r="11" spans="2:40" ht="45" x14ac:dyDescent="0.25">
      <c r="B11" s="18" t="s">
        <v>262</v>
      </c>
      <c r="C11" s="17">
        <v>0.42212805321650698</v>
      </c>
      <c r="D11" s="17">
        <v>0.34194139377398503</v>
      </c>
      <c r="E11" s="17">
        <v>0.49396628090984601</v>
      </c>
      <c r="F11" s="17"/>
      <c r="G11" s="17">
        <v>0.46620690580532498</v>
      </c>
      <c r="H11" s="17">
        <v>0</v>
      </c>
      <c r="I11" s="17">
        <v>0.53407455459430797</v>
      </c>
      <c r="J11" s="17">
        <v>0.49873925243967199</v>
      </c>
      <c r="K11" s="17">
        <v>0.214401206637581</v>
      </c>
      <c r="L11" s="17">
        <v>0.55950476196717203</v>
      </c>
      <c r="M11" s="17"/>
      <c r="N11" s="17">
        <v>0.47372589762296302</v>
      </c>
      <c r="O11" s="17">
        <v>0.35436094083243802</v>
      </c>
      <c r="P11" s="17">
        <v>0.41967680361248899</v>
      </c>
      <c r="Q11" s="17">
        <v>0.37713999757591898</v>
      </c>
      <c r="R11" s="17"/>
      <c r="S11" s="17">
        <v>0.47056948230487</v>
      </c>
      <c r="T11" s="17">
        <v>0.40597482539158303</v>
      </c>
      <c r="U11" s="17">
        <v>0.30543958209039701</v>
      </c>
      <c r="V11" s="17">
        <v>0.50037792172599205</v>
      </c>
      <c r="W11" s="17">
        <v>0.763663755347191</v>
      </c>
      <c r="X11" s="17">
        <v>0.39748436084306099</v>
      </c>
      <c r="Y11" s="17">
        <v>0.164477608683884</v>
      </c>
      <c r="Z11" s="17">
        <v>0.73757739118471399</v>
      </c>
      <c r="AA11" s="17">
        <v>0.20431837604365999</v>
      </c>
      <c r="AB11" s="17">
        <v>0.48020172393921101</v>
      </c>
      <c r="AC11" s="17">
        <v>0.326466686601601</v>
      </c>
      <c r="AD11" s="17" t="s">
        <v>257</v>
      </c>
      <c r="AE11" s="17"/>
      <c r="AF11" s="17">
        <v>0.51484687309283605</v>
      </c>
      <c r="AG11" s="17">
        <v>0.20686034356476801</v>
      </c>
      <c r="AH11" s="17">
        <v>0.83594876674562102</v>
      </c>
      <c r="AI11" s="17"/>
      <c r="AJ11" s="17">
        <v>0.51378347748450903</v>
      </c>
      <c r="AK11" s="17">
        <v>0.207059785713228</v>
      </c>
      <c r="AL11" s="17">
        <v>0.34041990990704601</v>
      </c>
      <c r="AM11" s="17">
        <v>0.48911286670086801</v>
      </c>
      <c r="AN11" s="17">
        <v>0.61742254838995103</v>
      </c>
    </row>
    <row r="12" spans="2:40" ht="30" x14ac:dyDescent="0.25">
      <c r="B12" s="18" t="s">
        <v>263</v>
      </c>
      <c r="C12" s="17">
        <v>0.23594008708439901</v>
      </c>
      <c r="D12" s="17">
        <v>0.251173341609845</v>
      </c>
      <c r="E12" s="17">
        <v>0.2222928044227</v>
      </c>
      <c r="F12" s="17"/>
      <c r="G12" s="17">
        <v>0.46857403671135101</v>
      </c>
      <c r="H12" s="17">
        <v>0.38248676983862701</v>
      </c>
      <c r="I12" s="17">
        <v>0.227557085978396</v>
      </c>
      <c r="J12" s="17">
        <v>0</v>
      </c>
      <c r="K12" s="17">
        <v>0</v>
      </c>
      <c r="L12" s="17">
        <v>0.214326133067928</v>
      </c>
      <c r="M12" s="17"/>
      <c r="N12" s="17">
        <v>0.24763578729195401</v>
      </c>
      <c r="O12" s="17">
        <v>6.3412848135318403E-2</v>
      </c>
      <c r="P12" s="17">
        <v>0.16132708272663701</v>
      </c>
      <c r="Q12" s="17">
        <v>0.41921664552647198</v>
      </c>
      <c r="R12" s="17"/>
      <c r="S12" s="17">
        <v>0.25132937137027</v>
      </c>
      <c r="T12" s="17">
        <v>0.27174740201613201</v>
      </c>
      <c r="U12" s="17">
        <v>0.169591381083811</v>
      </c>
      <c r="V12" s="17">
        <v>0.26444860048524299</v>
      </c>
      <c r="W12" s="17">
        <v>0.270132549092652</v>
      </c>
      <c r="X12" s="17">
        <v>0.21991045994271299</v>
      </c>
      <c r="Y12" s="17">
        <v>0.16298362566966301</v>
      </c>
      <c r="Z12" s="17">
        <v>0.26689323646756602</v>
      </c>
      <c r="AA12" s="17">
        <v>0.19530144734413599</v>
      </c>
      <c r="AB12" s="17">
        <v>0.189824741569594</v>
      </c>
      <c r="AC12" s="17">
        <v>0.31790513020447397</v>
      </c>
      <c r="AD12" s="17" t="s">
        <v>257</v>
      </c>
      <c r="AE12" s="17"/>
      <c r="AF12" s="17">
        <v>0.27090064181860302</v>
      </c>
      <c r="AG12" s="17">
        <v>0.224189972694913</v>
      </c>
      <c r="AH12" s="17">
        <v>0</v>
      </c>
      <c r="AI12" s="17"/>
      <c r="AJ12" s="17">
        <v>0.22324918931552601</v>
      </c>
      <c r="AK12" s="17">
        <v>0.27611422124882801</v>
      </c>
      <c r="AL12" s="17">
        <v>0.17169283970596999</v>
      </c>
      <c r="AM12" s="17">
        <v>0.48911286670086801</v>
      </c>
      <c r="AN12" s="17">
        <v>0.129241163484315</v>
      </c>
    </row>
    <row r="13" spans="2:40" ht="45" x14ac:dyDescent="0.25">
      <c r="B13" s="18" t="s">
        <v>255</v>
      </c>
      <c r="C13" s="17">
        <v>7.5482769907401395E-2</v>
      </c>
      <c r="D13" s="17">
        <v>6.7162187808766996E-2</v>
      </c>
      <c r="E13" s="17">
        <v>8.2937075592392495E-2</v>
      </c>
      <c r="F13" s="17"/>
      <c r="G13" s="17">
        <v>0</v>
      </c>
      <c r="H13" s="17">
        <v>0.13718311457020699</v>
      </c>
      <c r="I13" s="17">
        <v>0.22926579906984601</v>
      </c>
      <c r="J13" s="17">
        <v>0</v>
      </c>
      <c r="K13" s="17">
        <v>0</v>
      </c>
      <c r="L13" s="17">
        <v>5.0816737590394997E-2</v>
      </c>
      <c r="M13" s="17"/>
      <c r="N13" s="17">
        <v>4.5202450931619897E-2</v>
      </c>
      <c r="O13" s="17">
        <v>5.9998827609994802E-2</v>
      </c>
      <c r="P13" s="17">
        <v>8.5036349407838802E-2</v>
      </c>
      <c r="Q13" s="17">
        <v>0.137667910965901</v>
      </c>
      <c r="R13" s="17"/>
      <c r="S13" s="17">
        <v>8.2358378776605595E-2</v>
      </c>
      <c r="T13" s="17">
        <v>0.20588229025320601</v>
      </c>
      <c r="U13" s="17">
        <v>0.169591381083811</v>
      </c>
      <c r="V13" s="17">
        <v>0</v>
      </c>
      <c r="W13" s="17">
        <v>0</v>
      </c>
      <c r="X13" s="17">
        <v>0</v>
      </c>
      <c r="Y13" s="17">
        <v>0</v>
      </c>
      <c r="Z13" s="17">
        <v>0</v>
      </c>
      <c r="AA13" s="17">
        <v>0</v>
      </c>
      <c r="AB13" s="17">
        <v>0</v>
      </c>
      <c r="AC13" s="17">
        <v>0</v>
      </c>
      <c r="AD13" s="17" t="s">
        <v>257</v>
      </c>
      <c r="AE13" s="17"/>
      <c r="AF13" s="17">
        <v>0.137590388370465</v>
      </c>
      <c r="AG13" s="17">
        <v>3.6609851674382202E-2</v>
      </c>
      <c r="AH13" s="17">
        <v>0</v>
      </c>
      <c r="AI13" s="17"/>
      <c r="AJ13" s="17">
        <v>9.2968442064849596E-2</v>
      </c>
      <c r="AK13" s="17">
        <v>6.2407813984674501E-2</v>
      </c>
      <c r="AL13" s="17">
        <v>0</v>
      </c>
      <c r="AM13" s="17">
        <v>0.51088713329913205</v>
      </c>
      <c r="AN13" s="17">
        <v>0</v>
      </c>
    </row>
    <row r="14" spans="2:40" x14ac:dyDescent="0.25">
      <c r="B14" s="18" t="s">
        <v>64</v>
      </c>
      <c r="C14" s="17">
        <v>2.8737891331897199E-2</v>
      </c>
      <c r="D14" s="17">
        <v>0</v>
      </c>
      <c r="E14" s="17">
        <v>5.44838096090779E-2</v>
      </c>
      <c r="F14" s="17"/>
      <c r="G14" s="17">
        <v>6.3162462433365194E-2</v>
      </c>
      <c r="H14" s="17">
        <v>0</v>
      </c>
      <c r="I14" s="17">
        <v>8.1686051080931799E-2</v>
      </c>
      <c r="J14" s="17">
        <v>0</v>
      </c>
      <c r="K14" s="17">
        <v>0</v>
      </c>
      <c r="L14" s="17">
        <v>0</v>
      </c>
      <c r="M14" s="17"/>
      <c r="N14" s="17">
        <v>0</v>
      </c>
      <c r="O14" s="17">
        <v>5.2205305247283097E-2</v>
      </c>
      <c r="P14" s="17">
        <v>0</v>
      </c>
      <c r="Q14" s="17">
        <v>7.6639395347060907E-2</v>
      </c>
      <c r="R14" s="17"/>
      <c r="S14" s="17">
        <v>0</v>
      </c>
      <c r="T14" s="17">
        <v>7.9345209720715695E-2</v>
      </c>
      <c r="U14" s="17">
        <v>0</v>
      </c>
      <c r="V14" s="17">
        <v>0</v>
      </c>
      <c r="W14" s="17">
        <v>0</v>
      </c>
      <c r="X14" s="17">
        <v>0</v>
      </c>
      <c r="Y14" s="17">
        <v>0</v>
      </c>
      <c r="Z14" s="17">
        <v>0</v>
      </c>
      <c r="AA14" s="17">
        <v>0.19646969408360099</v>
      </c>
      <c r="AB14" s="17">
        <v>0</v>
      </c>
      <c r="AC14" s="17">
        <v>0</v>
      </c>
      <c r="AD14" s="17" t="s">
        <v>257</v>
      </c>
      <c r="AE14" s="17"/>
      <c r="AF14" s="17">
        <v>0</v>
      </c>
      <c r="AG14" s="17">
        <v>4.3346062095918202E-2</v>
      </c>
      <c r="AH14" s="17">
        <v>0</v>
      </c>
      <c r="AI14" s="17"/>
      <c r="AJ14" s="17">
        <v>0</v>
      </c>
      <c r="AK14" s="17">
        <v>0</v>
      </c>
      <c r="AL14" s="17">
        <v>0.193343162630608</v>
      </c>
      <c r="AM14" s="17">
        <v>0</v>
      </c>
      <c r="AN14" s="17">
        <v>0</v>
      </c>
    </row>
    <row r="15" spans="2:40" x14ac:dyDescent="0.25">
      <c r="B15" s="18" t="s">
        <v>63</v>
      </c>
      <c r="C15" s="19">
        <v>8.3058184439530294E-2</v>
      </c>
      <c r="D15" s="19">
        <v>5.8055611369847299E-2</v>
      </c>
      <c r="E15" s="19">
        <v>0.10545767769173101</v>
      </c>
      <c r="F15" s="19"/>
      <c r="G15" s="19">
        <v>0</v>
      </c>
      <c r="H15" s="19">
        <v>0.115949035799921</v>
      </c>
      <c r="I15" s="19">
        <v>7.5537123623766203E-2</v>
      </c>
      <c r="J15" s="19">
        <v>0</v>
      </c>
      <c r="K15" s="19">
        <v>0.340866678260829</v>
      </c>
      <c r="L15" s="19">
        <v>4.7176079143405797E-2</v>
      </c>
      <c r="M15" s="19"/>
      <c r="N15" s="19">
        <v>0.15670716342391</v>
      </c>
      <c r="O15" s="19">
        <v>5.7778876055841498E-2</v>
      </c>
      <c r="P15" s="19">
        <v>7.90664250295747E-2</v>
      </c>
      <c r="Q15" s="19">
        <v>0</v>
      </c>
      <c r="R15" s="19"/>
      <c r="S15" s="19">
        <v>7.2751116564078303E-2</v>
      </c>
      <c r="T15" s="19">
        <v>6.4073283466963504E-2</v>
      </c>
      <c r="U15" s="19">
        <v>0.123007425571141</v>
      </c>
      <c r="V15" s="19">
        <v>0</v>
      </c>
      <c r="W15" s="19">
        <v>0</v>
      </c>
      <c r="X15" s="19">
        <v>0.20037231542256401</v>
      </c>
      <c r="Y15" s="19">
        <v>0.18625113876442101</v>
      </c>
      <c r="Z15" s="19">
        <v>0</v>
      </c>
      <c r="AA15" s="19">
        <v>0</v>
      </c>
      <c r="AB15" s="19">
        <v>0</v>
      </c>
      <c r="AC15" s="19">
        <v>0.326466686601601</v>
      </c>
      <c r="AD15" s="19" t="s">
        <v>257</v>
      </c>
      <c r="AE15" s="19"/>
      <c r="AF15" s="19">
        <v>6.74363852090515E-2</v>
      </c>
      <c r="AG15" s="19">
        <v>0.13847775195183401</v>
      </c>
      <c r="AH15" s="19">
        <v>0</v>
      </c>
      <c r="AI15" s="19"/>
      <c r="AJ15" s="19">
        <v>2.62942573086835E-2</v>
      </c>
      <c r="AK15" s="19">
        <v>0.20966980741153399</v>
      </c>
      <c r="AL15" s="19">
        <v>0</v>
      </c>
      <c r="AM15" s="19">
        <v>0</v>
      </c>
      <c r="AN15" s="19">
        <v>0.12841782510031999</v>
      </c>
    </row>
    <row r="16" spans="2:40" x14ac:dyDescent="0.25">
      <c r="B16" s="16" t="s">
        <v>265</v>
      </c>
    </row>
    <row r="17" spans="2:2" x14ac:dyDescent="0.25">
      <c r="B17" t="s">
        <v>67</v>
      </c>
    </row>
    <row r="18" spans="2:2" x14ac:dyDescent="0.25">
      <c r="B18" t="s">
        <v>68</v>
      </c>
    </row>
    <row r="20" spans="2:2" x14ac:dyDescent="0.25">
      <c r="B20"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2:AN19"/>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271</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2012</v>
      </c>
      <c r="D7" s="10">
        <v>975</v>
      </c>
      <c r="E7" s="10">
        <v>1032</v>
      </c>
      <c r="F7" s="10"/>
      <c r="G7" s="10">
        <v>273</v>
      </c>
      <c r="H7" s="10">
        <v>338</v>
      </c>
      <c r="I7" s="10">
        <v>319</v>
      </c>
      <c r="J7" s="10">
        <v>315</v>
      </c>
      <c r="K7" s="10">
        <v>303</v>
      </c>
      <c r="L7" s="10">
        <v>464</v>
      </c>
      <c r="M7" s="10"/>
      <c r="N7" s="10">
        <v>579</v>
      </c>
      <c r="O7" s="10">
        <v>546</v>
      </c>
      <c r="P7" s="10">
        <v>406</v>
      </c>
      <c r="Q7" s="10">
        <v>474</v>
      </c>
      <c r="R7" s="10"/>
      <c r="S7" s="10">
        <v>276</v>
      </c>
      <c r="T7" s="10">
        <v>270</v>
      </c>
      <c r="U7" s="10">
        <v>166</v>
      </c>
      <c r="V7" s="10">
        <v>168</v>
      </c>
      <c r="W7" s="10">
        <v>133</v>
      </c>
      <c r="X7" s="10">
        <v>182</v>
      </c>
      <c r="Y7" s="10">
        <v>164</v>
      </c>
      <c r="Z7" s="10">
        <v>84</v>
      </c>
      <c r="AA7" s="10">
        <v>232</v>
      </c>
      <c r="AB7" s="10">
        <v>188</v>
      </c>
      <c r="AC7" s="10">
        <v>103</v>
      </c>
      <c r="AD7" s="10">
        <v>46</v>
      </c>
      <c r="AE7" s="10"/>
      <c r="AF7" s="10">
        <v>773</v>
      </c>
      <c r="AG7" s="10">
        <v>894</v>
      </c>
      <c r="AH7" s="10">
        <v>216</v>
      </c>
      <c r="AI7" s="10"/>
      <c r="AJ7" s="10">
        <v>766</v>
      </c>
      <c r="AK7" s="10">
        <v>582</v>
      </c>
      <c r="AL7" s="10">
        <v>165</v>
      </c>
      <c r="AM7" s="10">
        <v>38</v>
      </c>
      <c r="AN7" s="10">
        <v>203</v>
      </c>
    </row>
    <row r="8" spans="2:40" ht="30" customHeight="1" x14ac:dyDescent="0.25">
      <c r="B8" s="11" t="s">
        <v>20</v>
      </c>
      <c r="C8" s="11">
        <v>2012</v>
      </c>
      <c r="D8" s="11">
        <v>992</v>
      </c>
      <c r="E8" s="11">
        <v>1015</v>
      </c>
      <c r="F8" s="11"/>
      <c r="G8" s="11">
        <v>280</v>
      </c>
      <c r="H8" s="11">
        <v>342</v>
      </c>
      <c r="I8" s="11">
        <v>343</v>
      </c>
      <c r="J8" s="11">
        <v>343</v>
      </c>
      <c r="K8" s="11">
        <v>283</v>
      </c>
      <c r="L8" s="11">
        <v>420</v>
      </c>
      <c r="M8" s="11"/>
      <c r="N8" s="11">
        <v>541</v>
      </c>
      <c r="O8" s="11">
        <v>521</v>
      </c>
      <c r="P8" s="11">
        <v>441</v>
      </c>
      <c r="Q8" s="11">
        <v>502</v>
      </c>
      <c r="R8" s="11"/>
      <c r="S8" s="11">
        <v>282</v>
      </c>
      <c r="T8" s="11">
        <v>262</v>
      </c>
      <c r="U8" s="11">
        <v>161</v>
      </c>
      <c r="V8" s="11">
        <v>181</v>
      </c>
      <c r="W8" s="11">
        <v>141</v>
      </c>
      <c r="X8" s="11">
        <v>181</v>
      </c>
      <c r="Y8" s="11">
        <v>161</v>
      </c>
      <c r="Z8" s="11">
        <v>80</v>
      </c>
      <c r="AA8" s="11">
        <v>221</v>
      </c>
      <c r="AB8" s="11">
        <v>181</v>
      </c>
      <c r="AC8" s="11">
        <v>101</v>
      </c>
      <c r="AD8" s="11">
        <v>60</v>
      </c>
      <c r="AE8" s="11"/>
      <c r="AF8" s="11">
        <v>773</v>
      </c>
      <c r="AG8" s="11">
        <v>887</v>
      </c>
      <c r="AH8" s="11">
        <v>220</v>
      </c>
      <c r="AI8" s="11"/>
      <c r="AJ8" s="11">
        <v>755</v>
      </c>
      <c r="AK8" s="11">
        <v>583</v>
      </c>
      <c r="AL8" s="11">
        <v>160</v>
      </c>
      <c r="AM8" s="11">
        <v>39</v>
      </c>
      <c r="AN8" s="11">
        <v>209</v>
      </c>
    </row>
    <row r="9" spans="2:40" ht="45" x14ac:dyDescent="0.25">
      <c r="B9" s="18" t="s">
        <v>266</v>
      </c>
      <c r="C9" s="17">
        <v>0.20411042099994001</v>
      </c>
      <c r="D9" s="17">
        <v>0.17185001884946799</v>
      </c>
      <c r="E9" s="17">
        <v>0.236637229415921</v>
      </c>
      <c r="F9" s="17"/>
      <c r="G9" s="17">
        <v>0.14937113431042701</v>
      </c>
      <c r="H9" s="17">
        <v>0.189291969049319</v>
      </c>
      <c r="I9" s="17">
        <v>0.24909239341149</v>
      </c>
      <c r="J9" s="17">
        <v>0.21897436689664401</v>
      </c>
      <c r="K9" s="17">
        <v>0.24474836991344101</v>
      </c>
      <c r="L9" s="17">
        <v>0.176475788860915</v>
      </c>
      <c r="M9" s="17"/>
      <c r="N9" s="17">
        <v>0.153342198783773</v>
      </c>
      <c r="O9" s="17">
        <v>0.234968754780638</v>
      </c>
      <c r="P9" s="17">
        <v>0.227594872457484</v>
      </c>
      <c r="Q9" s="17">
        <v>0.20685817117003699</v>
      </c>
      <c r="R9" s="17"/>
      <c r="S9" s="17">
        <v>0.18858805140155599</v>
      </c>
      <c r="T9" s="17">
        <v>0.19550853830610501</v>
      </c>
      <c r="U9" s="17">
        <v>0.222846794412771</v>
      </c>
      <c r="V9" s="17">
        <v>0.20004003502422499</v>
      </c>
      <c r="W9" s="17">
        <v>0.20287480271227401</v>
      </c>
      <c r="X9" s="17">
        <v>0.170244223505677</v>
      </c>
      <c r="Y9" s="17">
        <v>0.24656728939408101</v>
      </c>
      <c r="Z9" s="17">
        <v>0.207193139638714</v>
      </c>
      <c r="AA9" s="17">
        <v>0.18274062406101099</v>
      </c>
      <c r="AB9" s="17">
        <v>0.21331213672956401</v>
      </c>
      <c r="AC9" s="17">
        <v>0.275219495714142</v>
      </c>
      <c r="AD9" s="17">
        <v>0.19483719467135899</v>
      </c>
      <c r="AE9" s="17"/>
      <c r="AF9" s="17">
        <v>0.248325310510282</v>
      </c>
      <c r="AG9" s="17">
        <v>0.173603520078569</v>
      </c>
      <c r="AH9" s="17">
        <v>0.180161130539949</v>
      </c>
      <c r="AI9" s="17"/>
      <c r="AJ9" s="17">
        <v>0.23955951343471699</v>
      </c>
      <c r="AK9" s="17">
        <v>0.19295908152834701</v>
      </c>
      <c r="AL9" s="17">
        <v>0.107285545098517</v>
      </c>
      <c r="AM9" s="17">
        <v>0.15191322547009301</v>
      </c>
      <c r="AN9" s="17">
        <v>0.213313043726233</v>
      </c>
    </row>
    <row r="10" spans="2:40" x14ac:dyDescent="0.25">
      <c r="B10" s="18" t="s">
        <v>267</v>
      </c>
      <c r="C10" s="17">
        <v>7.2146857399800896E-2</v>
      </c>
      <c r="D10" s="17">
        <v>7.9499747553700303E-2</v>
      </c>
      <c r="E10" s="17">
        <v>6.4333650391959499E-2</v>
      </c>
      <c r="F10" s="17"/>
      <c r="G10" s="17">
        <v>8.39532583019659E-2</v>
      </c>
      <c r="H10" s="17">
        <v>9.0224013515785406E-2</v>
      </c>
      <c r="I10" s="17">
        <v>6.1011534899436101E-2</v>
      </c>
      <c r="J10" s="17">
        <v>7.6075995172384697E-2</v>
      </c>
      <c r="K10" s="17">
        <v>7.4259215464974604E-2</v>
      </c>
      <c r="L10" s="17">
        <v>5.4009830847632903E-2</v>
      </c>
      <c r="M10" s="17"/>
      <c r="N10" s="17">
        <v>6.3344354234348796E-2</v>
      </c>
      <c r="O10" s="17">
        <v>7.4504851308850595E-2</v>
      </c>
      <c r="P10" s="17">
        <v>8.7137028412911002E-2</v>
      </c>
      <c r="Q10" s="17">
        <v>6.7023355349824398E-2</v>
      </c>
      <c r="R10" s="17"/>
      <c r="S10" s="17">
        <v>6.2549999356118893E-2</v>
      </c>
      <c r="T10" s="17">
        <v>3.74101414745307E-2</v>
      </c>
      <c r="U10" s="17">
        <v>7.4966207939291707E-2</v>
      </c>
      <c r="V10" s="17">
        <v>6.5899213016822E-2</v>
      </c>
      <c r="W10" s="17">
        <v>0.136578814662071</v>
      </c>
      <c r="X10" s="17">
        <v>3.1313147407297598E-2</v>
      </c>
      <c r="Y10" s="17">
        <v>8.9858175086836897E-2</v>
      </c>
      <c r="Z10" s="17">
        <v>7.3984195274256301E-2</v>
      </c>
      <c r="AA10" s="17">
        <v>8.9725708003922697E-2</v>
      </c>
      <c r="AB10" s="17">
        <v>6.8341434118573796E-2</v>
      </c>
      <c r="AC10" s="17">
        <v>9.7644185668473299E-2</v>
      </c>
      <c r="AD10" s="17">
        <v>0.105720217966218</v>
      </c>
      <c r="AE10" s="17"/>
      <c r="AF10" s="17">
        <v>7.7690669207038099E-2</v>
      </c>
      <c r="AG10" s="17">
        <v>7.5001716861031201E-2</v>
      </c>
      <c r="AH10" s="17">
        <v>6.02206417389924E-2</v>
      </c>
      <c r="AI10" s="17"/>
      <c r="AJ10" s="17">
        <v>7.1889036147357699E-2</v>
      </c>
      <c r="AK10" s="17">
        <v>8.1419763804591094E-2</v>
      </c>
      <c r="AL10" s="17">
        <v>5.2728410621083202E-2</v>
      </c>
      <c r="AM10" s="17">
        <v>0.16037284219312101</v>
      </c>
      <c r="AN10" s="17">
        <v>7.6606627637694505E-2</v>
      </c>
    </row>
    <row r="11" spans="2:40" x14ac:dyDescent="0.25">
      <c r="B11" s="18" t="s">
        <v>268</v>
      </c>
      <c r="C11" s="17">
        <v>0.19309397506657999</v>
      </c>
      <c r="D11" s="17">
        <v>0.185424903650938</v>
      </c>
      <c r="E11" s="17">
        <v>0.19954117968939</v>
      </c>
      <c r="F11" s="17"/>
      <c r="G11" s="17">
        <v>0.25308073390866798</v>
      </c>
      <c r="H11" s="17">
        <v>0.245969338316159</v>
      </c>
      <c r="I11" s="17">
        <v>0.18113899953954199</v>
      </c>
      <c r="J11" s="17">
        <v>0.168813308223971</v>
      </c>
      <c r="K11" s="17">
        <v>0.13706631006831499</v>
      </c>
      <c r="L11" s="17">
        <v>0.177319924523926</v>
      </c>
      <c r="M11" s="17"/>
      <c r="N11" s="17">
        <v>0.19680734935754299</v>
      </c>
      <c r="O11" s="17">
        <v>0.20958690825822701</v>
      </c>
      <c r="P11" s="17">
        <v>0.172696543529503</v>
      </c>
      <c r="Q11" s="17">
        <v>0.19022380102122999</v>
      </c>
      <c r="R11" s="17"/>
      <c r="S11" s="17">
        <v>0.186202297040825</v>
      </c>
      <c r="T11" s="17">
        <v>0.23629569136857501</v>
      </c>
      <c r="U11" s="17">
        <v>0.15477912177425199</v>
      </c>
      <c r="V11" s="17">
        <v>0.20930217449171101</v>
      </c>
      <c r="W11" s="17">
        <v>0.206476915399532</v>
      </c>
      <c r="X11" s="17">
        <v>0.20766424450057999</v>
      </c>
      <c r="Y11" s="17">
        <v>0.20786768261986999</v>
      </c>
      <c r="Z11" s="17">
        <v>0.229902906224385</v>
      </c>
      <c r="AA11" s="17">
        <v>0.17991239123189201</v>
      </c>
      <c r="AB11" s="17">
        <v>0.14622666355049299</v>
      </c>
      <c r="AC11" s="17">
        <v>0.15814078064135401</v>
      </c>
      <c r="AD11" s="17">
        <v>0.17533260682194901</v>
      </c>
      <c r="AE11" s="17"/>
      <c r="AF11" s="17">
        <v>0.17848342424651301</v>
      </c>
      <c r="AG11" s="17">
        <v>0.19207095578018599</v>
      </c>
      <c r="AH11" s="17">
        <v>0.21631417439280301</v>
      </c>
      <c r="AI11" s="17"/>
      <c r="AJ11" s="17">
        <v>0.188089835331024</v>
      </c>
      <c r="AK11" s="17">
        <v>0.194408532445242</v>
      </c>
      <c r="AL11" s="17">
        <v>0.25131656948174902</v>
      </c>
      <c r="AM11" s="17">
        <v>0.245604934807891</v>
      </c>
      <c r="AN11" s="17">
        <v>0.174133394656906</v>
      </c>
    </row>
    <row r="12" spans="2:40" x14ac:dyDescent="0.25">
      <c r="B12" s="18" t="s">
        <v>269</v>
      </c>
      <c r="C12" s="17">
        <v>0.23968865521726301</v>
      </c>
      <c r="D12" s="17">
        <v>0.26109523917017302</v>
      </c>
      <c r="E12" s="17">
        <v>0.21891007431322501</v>
      </c>
      <c r="F12" s="17"/>
      <c r="G12" s="17">
        <v>0.29588323366972502</v>
      </c>
      <c r="H12" s="17">
        <v>0.26723421602895298</v>
      </c>
      <c r="I12" s="17">
        <v>0.23905484919168499</v>
      </c>
      <c r="J12" s="17">
        <v>0.217415842564054</v>
      </c>
      <c r="K12" s="17">
        <v>0.24038399302286101</v>
      </c>
      <c r="L12" s="17">
        <v>0.198005877878457</v>
      </c>
      <c r="M12" s="17"/>
      <c r="N12" s="17">
        <v>0.25324334637409501</v>
      </c>
      <c r="O12" s="17">
        <v>0.25188289896386501</v>
      </c>
      <c r="P12" s="17">
        <v>0.23470088878724599</v>
      </c>
      <c r="Q12" s="17">
        <v>0.21833470636996</v>
      </c>
      <c r="R12" s="17"/>
      <c r="S12" s="17">
        <v>0.27863042900350499</v>
      </c>
      <c r="T12" s="17">
        <v>0.224578254078176</v>
      </c>
      <c r="U12" s="17">
        <v>0.250368729519092</v>
      </c>
      <c r="V12" s="17">
        <v>0.249493414146154</v>
      </c>
      <c r="W12" s="17">
        <v>0.26760297907445402</v>
      </c>
      <c r="X12" s="17">
        <v>0.27393324314381701</v>
      </c>
      <c r="Y12" s="17">
        <v>0.20343456071576299</v>
      </c>
      <c r="Z12" s="17">
        <v>0.22935633082824</v>
      </c>
      <c r="AA12" s="17">
        <v>0.220064702733485</v>
      </c>
      <c r="AB12" s="17">
        <v>0.21165179938372999</v>
      </c>
      <c r="AC12" s="17">
        <v>0.21047016473808799</v>
      </c>
      <c r="AD12" s="17">
        <v>0.21271246551069201</v>
      </c>
      <c r="AE12" s="17"/>
      <c r="AF12" s="17">
        <v>0.20558265633228301</v>
      </c>
      <c r="AG12" s="17">
        <v>0.27045201816731801</v>
      </c>
      <c r="AH12" s="17">
        <v>0.22013973452990199</v>
      </c>
      <c r="AI12" s="17"/>
      <c r="AJ12" s="17">
        <v>0.21343543916905999</v>
      </c>
      <c r="AK12" s="17">
        <v>0.27174178785411202</v>
      </c>
      <c r="AL12" s="17">
        <v>0.25756349082532998</v>
      </c>
      <c r="AM12" s="17">
        <v>0.17132127687031501</v>
      </c>
      <c r="AN12" s="17">
        <v>0.21226138646991399</v>
      </c>
    </row>
    <row r="13" spans="2:40" ht="30" x14ac:dyDescent="0.25">
      <c r="B13" s="18" t="s">
        <v>270</v>
      </c>
      <c r="C13" s="17">
        <v>0.26797308118617602</v>
      </c>
      <c r="D13" s="17">
        <v>0.28718010784681097</v>
      </c>
      <c r="E13" s="17">
        <v>0.24962467479348099</v>
      </c>
      <c r="F13" s="17"/>
      <c r="G13" s="17">
        <v>0.199836566704648</v>
      </c>
      <c r="H13" s="17">
        <v>0.18394040308852699</v>
      </c>
      <c r="I13" s="17">
        <v>0.24569429330756001</v>
      </c>
      <c r="J13" s="17">
        <v>0.29598140601701201</v>
      </c>
      <c r="K13" s="17">
        <v>0.28341893984245897</v>
      </c>
      <c r="L13" s="17">
        <v>0.36678313630126902</v>
      </c>
      <c r="M13" s="17"/>
      <c r="N13" s="17">
        <v>0.31273802847944998</v>
      </c>
      <c r="O13" s="17">
        <v>0.207964661380317</v>
      </c>
      <c r="P13" s="17">
        <v>0.26369260921408999</v>
      </c>
      <c r="Q13" s="17">
        <v>0.28189348625534499</v>
      </c>
      <c r="R13" s="17"/>
      <c r="S13" s="17">
        <v>0.267372786621217</v>
      </c>
      <c r="T13" s="17">
        <v>0.281632336351128</v>
      </c>
      <c r="U13" s="17">
        <v>0.27274486938222198</v>
      </c>
      <c r="V13" s="17">
        <v>0.247363148353793</v>
      </c>
      <c r="W13" s="17">
        <v>0.15571494180642401</v>
      </c>
      <c r="X13" s="17">
        <v>0.299672061230016</v>
      </c>
      <c r="Y13" s="17">
        <v>0.240920821724496</v>
      </c>
      <c r="Z13" s="17">
        <v>0.21289875598688199</v>
      </c>
      <c r="AA13" s="17">
        <v>0.30290077171562002</v>
      </c>
      <c r="AB13" s="17">
        <v>0.33396671603956102</v>
      </c>
      <c r="AC13" s="17">
        <v>0.247886107303394</v>
      </c>
      <c r="AD13" s="17">
        <v>0.28095710588747203</v>
      </c>
      <c r="AE13" s="17"/>
      <c r="AF13" s="17">
        <v>0.26208990197446103</v>
      </c>
      <c r="AG13" s="17">
        <v>0.274442145251377</v>
      </c>
      <c r="AH13" s="17">
        <v>0.29686806764666201</v>
      </c>
      <c r="AI13" s="17"/>
      <c r="AJ13" s="17">
        <v>0.26600785697865698</v>
      </c>
      <c r="AK13" s="17">
        <v>0.24708313030147999</v>
      </c>
      <c r="AL13" s="17">
        <v>0.31285398303390299</v>
      </c>
      <c r="AM13" s="17">
        <v>0.246961761744867</v>
      </c>
      <c r="AN13" s="17">
        <v>0.27709429000199298</v>
      </c>
    </row>
    <row r="14" spans="2:40" x14ac:dyDescent="0.25">
      <c r="B14" s="18" t="s">
        <v>122</v>
      </c>
      <c r="C14" s="19">
        <v>2.2987010130240602E-2</v>
      </c>
      <c r="D14" s="19">
        <v>1.4949982928909601E-2</v>
      </c>
      <c r="E14" s="19">
        <v>3.0953191396023601E-2</v>
      </c>
      <c r="F14" s="19"/>
      <c r="G14" s="19">
        <v>1.7875073104566E-2</v>
      </c>
      <c r="H14" s="19">
        <v>2.3340060001256799E-2</v>
      </c>
      <c r="I14" s="19">
        <v>2.4007929650286901E-2</v>
      </c>
      <c r="J14" s="19">
        <v>2.27390811259351E-2</v>
      </c>
      <c r="K14" s="19">
        <v>2.0123171687949502E-2</v>
      </c>
      <c r="L14" s="19">
        <v>2.74054415878002E-2</v>
      </c>
      <c r="M14" s="19"/>
      <c r="N14" s="19">
        <v>2.0524722770790701E-2</v>
      </c>
      <c r="O14" s="19">
        <v>2.1091925308102E-2</v>
      </c>
      <c r="P14" s="19">
        <v>1.4178057598765901E-2</v>
      </c>
      <c r="Q14" s="19">
        <v>3.5666479833604499E-2</v>
      </c>
      <c r="R14" s="19"/>
      <c r="S14" s="19">
        <v>1.6656436576777098E-2</v>
      </c>
      <c r="T14" s="19">
        <v>2.4575038421485E-2</v>
      </c>
      <c r="U14" s="19">
        <v>2.4294276972371399E-2</v>
      </c>
      <c r="V14" s="19">
        <v>2.7902014967294698E-2</v>
      </c>
      <c r="W14" s="19">
        <v>3.0751546345245601E-2</v>
      </c>
      <c r="X14" s="19">
        <v>1.7173080212612699E-2</v>
      </c>
      <c r="Y14" s="19">
        <v>1.1351470458953201E-2</v>
      </c>
      <c r="Z14" s="19">
        <v>4.6664672047522997E-2</v>
      </c>
      <c r="AA14" s="19">
        <v>2.46558022540691E-2</v>
      </c>
      <c r="AB14" s="19">
        <v>2.65012501780785E-2</v>
      </c>
      <c r="AC14" s="19">
        <v>1.0639265934548701E-2</v>
      </c>
      <c r="AD14" s="19">
        <v>3.04404091423113E-2</v>
      </c>
      <c r="AE14" s="19"/>
      <c r="AF14" s="19">
        <v>2.7828037729423001E-2</v>
      </c>
      <c r="AG14" s="19">
        <v>1.4429643861518401E-2</v>
      </c>
      <c r="AH14" s="19">
        <v>2.6296251151691801E-2</v>
      </c>
      <c r="AI14" s="19"/>
      <c r="AJ14" s="19">
        <v>2.10183189391847E-2</v>
      </c>
      <c r="AK14" s="19">
        <v>1.2387704066229299E-2</v>
      </c>
      <c r="AL14" s="19">
        <v>1.82520009394192E-2</v>
      </c>
      <c r="AM14" s="19">
        <v>2.38259589137137E-2</v>
      </c>
      <c r="AN14" s="19">
        <v>4.65912575072591E-2</v>
      </c>
    </row>
    <row r="15" spans="2:40" x14ac:dyDescent="0.25">
      <c r="B15" s="16"/>
    </row>
    <row r="16" spans="2:40" x14ac:dyDescent="0.25">
      <c r="B16" t="s">
        <v>67</v>
      </c>
    </row>
    <row r="17" spans="2:2" x14ac:dyDescent="0.25">
      <c r="B17" t="s">
        <v>68</v>
      </c>
    </row>
    <row r="19" spans="2:2" x14ac:dyDescent="0.25">
      <c r="B19"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2:AN26"/>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283</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2012</v>
      </c>
      <c r="D7" s="10">
        <v>975</v>
      </c>
      <c r="E7" s="10">
        <v>1032</v>
      </c>
      <c r="F7" s="10"/>
      <c r="G7" s="10">
        <v>273</v>
      </c>
      <c r="H7" s="10">
        <v>338</v>
      </c>
      <c r="I7" s="10">
        <v>319</v>
      </c>
      <c r="J7" s="10">
        <v>315</v>
      </c>
      <c r="K7" s="10">
        <v>303</v>
      </c>
      <c r="L7" s="10">
        <v>464</v>
      </c>
      <c r="M7" s="10"/>
      <c r="N7" s="10">
        <v>579</v>
      </c>
      <c r="O7" s="10">
        <v>546</v>
      </c>
      <c r="P7" s="10">
        <v>406</v>
      </c>
      <c r="Q7" s="10">
        <v>474</v>
      </c>
      <c r="R7" s="10"/>
      <c r="S7" s="10">
        <v>276</v>
      </c>
      <c r="T7" s="10">
        <v>270</v>
      </c>
      <c r="U7" s="10">
        <v>166</v>
      </c>
      <c r="V7" s="10">
        <v>168</v>
      </c>
      <c r="W7" s="10">
        <v>133</v>
      </c>
      <c r="X7" s="10">
        <v>182</v>
      </c>
      <c r="Y7" s="10">
        <v>164</v>
      </c>
      <c r="Z7" s="10">
        <v>84</v>
      </c>
      <c r="AA7" s="10">
        <v>232</v>
      </c>
      <c r="AB7" s="10">
        <v>188</v>
      </c>
      <c r="AC7" s="10">
        <v>103</v>
      </c>
      <c r="AD7" s="10">
        <v>46</v>
      </c>
      <c r="AE7" s="10"/>
      <c r="AF7" s="10">
        <v>773</v>
      </c>
      <c r="AG7" s="10">
        <v>894</v>
      </c>
      <c r="AH7" s="10">
        <v>216</v>
      </c>
      <c r="AI7" s="10"/>
      <c r="AJ7" s="10">
        <v>766</v>
      </c>
      <c r="AK7" s="10">
        <v>582</v>
      </c>
      <c r="AL7" s="10">
        <v>165</v>
      </c>
      <c r="AM7" s="10">
        <v>38</v>
      </c>
      <c r="AN7" s="10">
        <v>203</v>
      </c>
    </row>
    <row r="8" spans="2:40" ht="30" customHeight="1" x14ac:dyDescent="0.25">
      <c r="B8" s="11" t="s">
        <v>20</v>
      </c>
      <c r="C8" s="11">
        <v>2012</v>
      </c>
      <c r="D8" s="11">
        <v>992</v>
      </c>
      <c r="E8" s="11">
        <v>1015</v>
      </c>
      <c r="F8" s="11"/>
      <c r="G8" s="11">
        <v>280</v>
      </c>
      <c r="H8" s="11">
        <v>342</v>
      </c>
      <c r="I8" s="11">
        <v>343</v>
      </c>
      <c r="J8" s="11">
        <v>343</v>
      </c>
      <c r="K8" s="11">
        <v>283</v>
      </c>
      <c r="L8" s="11">
        <v>420</v>
      </c>
      <c r="M8" s="11"/>
      <c r="N8" s="11">
        <v>541</v>
      </c>
      <c r="O8" s="11">
        <v>521</v>
      </c>
      <c r="P8" s="11">
        <v>441</v>
      </c>
      <c r="Q8" s="11">
        <v>502</v>
      </c>
      <c r="R8" s="11"/>
      <c r="S8" s="11">
        <v>282</v>
      </c>
      <c r="T8" s="11">
        <v>262</v>
      </c>
      <c r="U8" s="11">
        <v>161</v>
      </c>
      <c r="V8" s="11">
        <v>181</v>
      </c>
      <c r="W8" s="11">
        <v>141</v>
      </c>
      <c r="X8" s="11">
        <v>181</v>
      </c>
      <c r="Y8" s="11">
        <v>161</v>
      </c>
      <c r="Z8" s="11">
        <v>80</v>
      </c>
      <c r="AA8" s="11">
        <v>221</v>
      </c>
      <c r="AB8" s="11">
        <v>181</v>
      </c>
      <c r="AC8" s="11">
        <v>101</v>
      </c>
      <c r="AD8" s="11">
        <v>60</v>
      </c>
      <c r="AE8" s="11"/>
      <c r="AF8" s="11">
        <v>773</v>
      </c>
      <c r="AG8" s="11">
        <v>887</v>
      </c>
      <c r="AH8" s="11">
        <v>220</v>
      </c>
      <c r="AI8" s="11"/>
      <c r="AJ8" s="11">
        <v>755</v>
      </c>
      <c r="AK8" s="11">
        <v>583</v>
      </c>
      <c r="AL8" s="11">
        <v>160</v>
      </c>
      <c r="AM8" s="11">
        <v>39</v>
      </c>
      <c r="AN8" s="11">
        <v>209</v>
      </c>
    </row>
    <row r="9" spans="2:40" ht="30" x14ac:dyDescent="0.25">
      <c r="B9" s="18" t="s">
        <v>272</v>
      </c>
      <c r="C9" s="17">
        <v>0.49964249163553598</v>
      </c>
      <c r="D9" s="17">
        <v>0.48576913561707302</v>
      </c>
      <c r="E9" s="17">
        <v>0.51257036722239802</v>
      </c>
      <c r="F9" s="17"/>
      <c r="G9" s="17">
        <v>0.50900980080996805</v>
      </c>
      <c r="H9" s="17">
        <v>0.44169412794007201</v>
      </c>
      <c r="I9" s="17">
        <v>0.42433900749219</v>
      </c>
      <c r="J9" s="17">
        <v>0.51708481665898298</v>
      </c>
      <c r="K9" s="17">
        <v>0.58271938457651296</v>
      </c>
      <c r="L9" s="17">
        <v>0.53189354870594496</v>
      </c>
      <c r="M9" s="17"/>
      <c r="N9" s="17">
        <v>0.54006112136186002</v>
      </c>
      <c r="O9" s="17">
        <v>0.489347599726981</v>
      </c>
      <c r="P9" s="17">
        <v>0.439801876891945</v>
      </c>
      <c r="Q9" s="17">
        <v>0.51822785114582703</v>
      </c>
      <c r="R9" s="17"/>
      <c r="S9" s="17">
        <v>0.46624414180740698</v>
      </c>
      <c r="T9" s="17">
        <v>0.50206777731534802</v>
      </c>
      <c r="U9" s="17">
        <v>0.55837461670177702</v>
      </c>
      <c r="V9" s="17">
        <v>0.54650329688674304</v>
      </c>
      <c r="W9" s="17">
        <v>0.45524740858676599</v>
      </c>
      <c r="X9" s="17">
        <v>0.52796570504475804</v>
      </c>
      <c r="Y9" s="17">
        <v>0.43879003751065399</v>
      </c>
      <c r="Z9" s="17">
        <v>0.41801407693317799</v>
      </c>
      <c r="AA9" s="17">
        <v>0.52945464009687804</v>
      </c>
      <c r="AB9" s="17">
        <v>0.53947830425314403</v>
      </c>
      <c r="AC9" s="17">
        <v>0.42049614125269102</v>
      </c>
      <c r="AD9" s="17">
        <v>0.54139493877896905</v>
      </c>
      <c r="AE9" s="17"/>
      <c r="AF9" s="17">
        <v>0.47064234176564002</v>
      </c>
      <c r="AG9" s="17">
        <v>0.52864248054079999</v>
      </c>
      <c r="AH9" s="17">
        <v>0.453486287606713</v>
      </c>
      <c r="AI9" s="17"/>
      <c r="AJ9" s="17">
        <v>0.46990321798312701</v>
      </c>
      <c r="AK9" s="17">
        <v>0.54881673347936899</v>
      </c>
      <c r="AL9" s="17">
        <v>0.50740483337583497</v>
      </c>
      <c r="AM9" s="17">
        <v>0.29699917192189101</v>
      </c>
      <c r="AN9" s="17">
        <v>0.47957460226201898</v>
      </c>
    </row>
    <row r="10" spans="2:40" x14ac:dyDescent="0.25">
      <c r="B10" s="18" t="s">
        <v>273</v>
      </c>
      <c r="C10" s="17">
        <v>0.46371186727874297</v>
      </c>
      <c r="D10" s="17">
        <v>0.42774769929544698</v>
      </c>
      <c r="E10" s="17">
        <v>0.499991221540037</v>
      </c>
      <c r="F10" s="17"/>
      <c r="G10" s="17">
        <v>0.29520166124217101</v>
      </c>
      <c r="H10" s="17">
        <v>0.34705983848278299</v>
      </c>
      <c r="I10" s="17">
        <v>0.42730206509103902</v>
      </c>
      <c r="J10" s="17">
        <v>0.50234795283925904</v>
      </c>
      <c r="K10" s="17">
        <v>0.52332322118836205</v>
      </c>
      <c r="L10" s="17">
        <v>0.62914963500714904</v>
      </c>
      <c r="M10" s="17"/>
      <c r="N10" s="17">
        <v>0.447198236339376</v>
      </c>
      <c r="O10" s="17">
        <v>0.49627829073187402</v>
      </c>
      <c r="P10" s="17">
        <v>0.43827970862125198</v>
      </c>
      <c r="Q10" s="17">
        <v>0.47106428749222601</v>
      </c>
      <c r="R10" s="17"/>
      <c r="S10" s="17">
        <v>0.379762276821901</v>
      </c>
      <c r="T10" s="17">
        <v>0.48869767787091301</v>
      </c>
      <c r="U10" s="17">
        <v>0.465481936462454</v>
      </c>
      <c r="V10" s="17">
        <v>0.50778457150769896</v>
      </c>
      <c r="W10" s="17">
        <v>0.42880390577713101</v>
      </c>
      <c r="X10" s="17">
        <v>0.46420793728262399</v>
      </c>
      <c r="Y10" s="17">
        <v>0.45237640676614999</v>
      </c>
      <c r="Z10" s="17">
        <v>0.450043675664759</v>
      </c>
      <c r="AA10" s="17">
        <v>0.48253687980964199</v>
      </c>
      <c r="AB10" s="17">
        <v>0.48663360209073703</v>
      </c>
      <c r="AC10" s="17">
        <v>0.44989343848624602</v>
      </c>
      <c r="AD10" s="17">
        <v>0.62533062169802101</v>
      </c>
      <c r="AE10" s="17"/>
      <c r="AF10" s="17">
        <v>0.51363907493571903</v>
      </c>
      <c r="AG10" s="17">
        <v>0.44214560089387001</v>
      </c>
      <c r="AH10" s="17">
        <v>0.41866331206228102</v>
      </c>
      <c r="AI10" s="17"/>
      <c r="AJ10" s="17">
        <v>0.53050478673215695</v>
      </c>
      <c r="AK10" s="17">
        <v>0.376640966773232</v>
      </c>
      <c r="AL10" s="17">
        <v>0.38555971310300202</v>
      </c>
      <c r="AM10" s="17">
        <v>0.68760656663072695</v>
      </c>
      <c r="AN10" s="17">
        <v>0.48085589126003903</v>
      </c>
    </row>
    <row r="11" spans="2:40" ht="30" x14ac:dyDescent="0.25">
      <c r="B11" s="18" t="s">
        <v>274</v>
      </c>
      <c r="C11" s="17">
        <v>0.35389512805708701</v>
      </c>
      <c r="D11" s="17">
        <v>0.325082165313476</v>
      </c>
      <c r="E11" s="17">
        <v>0.38203786884534402</v>
      </c>
      <c r="F11" s="17"/>
      <c r="G11" s="17">
        <v>0.22222779643502399</v>
      </c>
      <c r="H11" s="17">
        <v>0.26330538513406099</v>
      </c>
      <c r="I11" s="17">
        <v>0.26837316571652398</v>
      </c>
      <c r="J11" s="17">
        <v>0.37152093405578102</v>
      </c>
      <c r="K11" s="17">
        <v>0.38355307339882999</v>
      </c>
      <c r="L11" s="17">
        <v>0.55093693756397499</v>
      </c>
      <c r="M11" s="17"/>
      <c r="N11" s="17">
        <v>0.37602174488718298</v>
      </c>
      <c r="O11" s="17">
        <v>0.36813356321743901</v>
      </c>
      <c r="P11" s="17">
        <v>0.33264969143960299</v>
      </c>
      <c r="Q11" s="17">
        <v>0.33071585673846299</v>
      </c>
      <c r="R11" s="17"/>
      <c r="S11" s="17">
        <v>0.27031454709307001</v>
      </c>
      <c r="T11" s="17">
        <v>0.376734632755925</v>
      </c>
      <c r="U11" s="17">
        <v>0.36507700251548703</v>
      </c>
      <c r="V11" s="17">
        <v>0.41127376727579501</v>
      </c>
      <c r="W11" s="17">
        <v>0.34220340626741702</v>
      </c>
      <c r="X11" s="17">
        <v>0.34651054521220198</v>
      </c>
      <c r="Y11" s="17">
        <v>0.34644142038936898</v>
      </c>
      <c r="Z11" s="17">
        <v>0.37138173656916801</v>
      </c>
      <c r="AA11" s="17">
        <v>0.31111110182421098</v>
      </c>
      <c r="AB11" s="17">
        <v>0.44135624534389201</v>
      </c>
      <c r="AC11" s="17">
        <v>0.34534619315803899</v>
      </c>
      <c r="AD11" s="17">
        <v>0.39831498889549899</v>
      </c>
      <c r="AE11" s="17"/>
      <c r="AF11" s="17">
        <v>0.37543271506747899</v>
      </c>
      <c r="AG11" s="17">
        <v>0.36897300093680102</v>
      </c>
      <c r="AH11" s="17">
        <v>0.24364132377556999</v>
      </c>
      <c r="AI11" s="17"/>
      <c r="AJ11" s="17">
        <v>0.38741848576208998</v>
      </c>
      <c r="AK11" s="17">
        <v>0.324718736069882</v>
      </c>
      <c r="AL11" s="17">
        <v>0.31038834307684898</v>
      </c>
      <c r="AM11" s="17">
        <v>0.45107371596874501</v>
      </c>
      <c r="AN11" s="17">
        <v>0.30129432702745601</v>
      </c>
    </row>
    <row r="12" spans="2:40" x14ac:dyDescent="0.25">
      <c r="B12" s="18" t="s">
        <v>275</v>
      </c>
      <c r="C12" s="17">
        <v>0.32928774847412301</v>
      </c>
      <c r="D12" s="17">
        <v>0.318415124183902</v>
      </c>
      <c r="E12" s="17">
        <v>0.339535852099211</v>
      </c>
      <c r="F12" s="17"/>
      <c r="G12" s="17">
        <v>0.25679267983654003</v>
      </c>
      <c r="H12" s="17">
        <v>0.29977675088692601</v>
      </c>
      <c r="I12" s="17">
        <v>0.31593706981881098</v>
      </c>
      <c r="J12" s="17">
        <v>0.34153603895380402</v>
      </c>
      <c r="K12" s="17">
        <v>0.34215086627873698</v>
      </c>
      <c r="L12" s="17">
        <v>0.39390854321176599</v>
      </c>
      <c r="M12" s="17"/>
      <c r="N12" s="17">
        <v>0.32284943741507699</v>
      </c>
      <c r="O12" s="17">
        <v>0.32830856574341699</v>
      </c>
      <c r="P12" s="17">
        <v>0.349984015978276</v>
      </c>
      <c r="Q12" s="17">
        <v>0.31757646479975299</v>
      </c>
      <c r="R12" s="17"/>
      <c r="S12" s="17">
        <v>0.31459798285595603</v>
      </c>
      <c r="T12" s="17">
        <v>0.34498774924051601</v>
      </c>
      <c r="U12" s="17">
        <v>0.36081934346842798</v>
      </c>
      <c r="V12" s="17">
        <v>0.31528369807046802</v>
      </c>
      <c r="W12" s="17">
        <v>0.35223866559623901</v>
      </c>
      <c r="X12" s="17">
        <v>0.260951542271459</v>
      </c>
      <c r="Y12" s="17">
        <v>0.32770812696576901</v>
      </c>
      <c r="Z12" s="17">
        <v>0.21750725694200301</v>
      </c>
      <c r="AA12" s="17">
        <v>0.30439925780312799</v>
      </c>
      <c r="AB12" s="17">
        <v>0.38259885315099101</v>
      </c>
      <c r="AC12" s="17">
        <v>0.348344984397083</v>
      </c>
      <c r="AD12" s="17">
        <v>0.49168327038286802</v>
      </c>
      <c r="AE12" s="17"/>
      <c r="AF12" s="17">
        <v>0.363661994399127</v>
      </c>
      <c r="AG12" s="17">
        <v>0.32323921432021402</v>
      </c>
      <c r="AH12" s="17">
        <v>0.28533426794915701</v>
      </c>
      <c r="AI12" s="17"/>
      <c r="AJ12" s="17">
        <v>0.35636591699477899</v>
      </c>
      <c r="AK12" s="17">
        <v>0.30410018300365899</v>
      </c>
      <c r="AL12" s="17">
        <v>0.35848552240626302</v>
      </c>
      <c r="AM12" s="17">
        <v>0.26781655579595498</v>
      </c>
      <c r="AN12" s="17">
        <v>0.28829297564033801</v>
      </c>
    </row>
    <row r="13" spans="2:40" ht="30" x14ac:dyDescent="0.25">
      <c r="B13" s="18" t="s">
        <v>276</v>
      </c>
      <c r="C13" s="17">
        <v>0.241818977481288</v>
      </c>
      <c r="D13" s="17">
        <v>0.221454339723959</v>
      </c>
      <c r="E13" s="17">
        <v>0.26192414024682997</v>
      </c>
      <c r="F13" s="17"/>
      <c r="G13" s="17">
        <v>0.31344136586660198</v>
      </c>
      <c r="H13" s="17">
        <v>0.29149919509607197</v>
      </c>
      <c r="I13" s="17">
        <v>0.27053247160516503</v>
      </c>
      <c r="J13" s="17">
        <v>0.195451655379246</v>
      </c>
      <c r="K13" s="17">
        <v>0.200420852951012</v>
      </c>
      <c r="L13" s="17">
        <v>0.19586905525616299</v>
      </c>
      <c r="M13" s="17"/>
      <c r="N13" s="17">
        <v>0.231762099013338</v>
      </c>
      <c r="O13" s="17">
        <v>0.23729689080456801</v>
      </c>
      <c r="P13" s="17">
        <v>0.279294545609651</v>
      </c>
      <c r="Q13" s="17">
        <v>0.22564688608578201</v>
      </c>
      <c r="R13" s="17"/>
      <c r="S13" s="17">
        <v>0.194979472646924</v>
      </c>
      <c r="T13" s="17">
        <v>0.21271837758839601</v>
      </c>
      <c r="U13" s="17">
        <v>0.26658734306727799</v>
      </c>
      <c r="V13" s="17">
        <v>0.26501350878651397</v>
      </c>
      <c r="W13" s="17">
        <v>0.28520375152174599</v>
      </c>
      <c r="X13" s="17">
        <v>0.28614726654403</v>
      </c>
      <c r="Y13" s="17">
        <v>0.26983968376481698</v>
      </c>
      <c r="Z13" s="17">
        <v>0.29175782168258602</v>
      </c>
      <c r="AA13" s="17">
        <v>0.24349141159541801</v>
      </c>
      <c r="AB13" s="17">
        <v>0.22944645484055201</v>
      </c>
      <c r="AC13" s="17">
        <v>0.19942577011461701</v>
      </c>
      <c r="AD13" s="17">
        <v>0.177481780546558</v>
      </c>
      <c r="AE13" s="17"/>
      <c r="AF13" s="17">
        <v>0.25203124065385202</v>
      </c>
      <c r="AG13" s="17">
        <v>0.226813341529713</v>
      </c>
      <c r="AH13" s="17">
        <v>0.244351413877989</v>
      </c>
      <c r="AI13" s="17"/>
      <c r="AJ13" s="17">
        <v>0.23563265367053199</v>
      </c>
      <c r="AK13" s="17">
        <v>0.27461689322746702</v>
      </c>
      <c r="AL13" s="17">
        <v>0.20335357967401799</v>
      </c>
      <c r="AM13" s="17">
        <v>0.106510814008362</v>
      </c>
      <c r="AN13" s="17">
        <v>0.240149692022539</v>
      </c>
    </row>
    <row r="14" spans="2:40" ht="30" x14ac:dyDescent="0.25">
      <c r="B14" s="18" t="s">
        <v>277</v>
      </c>
      <c r="C14" s="17">
        <v>0.159295777567351</v>
      </c>
      <c r="D14" s="17">
        <v>0.14938972273751699</v>
      </c>
      <c r="E14" s="17">
        <v>0.16683196613482301</v>
      </c>
      <c r="F14" s="17"/>
      <c r="G14" s="17">
        <v>0.26075253252602099</v>
      </c>
      <c r="H14" s="17">
        <v>0.17035451706711299</v>
      </c>
      <c r="I14" s="17">
        <v>0.14323239721534001</v>
      </c>
      <c r="J14" s="17">
        <v>0.15333609928341899</v>
      </c>
      <c r="K14" s="17">
        <v>0.11128709798162099</v>
      </c>
      <c r="L14" s="17">
        <v>0.13293097485996699</v>
      </c>
      <c r="M14" s="17"/>
      <c r="N14" s="17">
        <v>0.160173678193897</v>
      </c>
      <c r="O14" s="17">
        <v>0.12528469683757901</v>
      </c>
      <c r="P14" s="17">
        <v>0.174359321507951</v>
      </c>
      <c r="Q14" s="17">
        <v>0.18048243254420099</v>
      </c>
      <c r="R14" s="17"/>
      <c r="S14" s="17">
        <v>0.182190407136095</v>
      </c>
      <c r="T14" s="17">
        <v>0.12247824321477099</v>
      </c>
      <c r="U14" s="17">
        <v>0.15318680222068901</v>
      </c>
      <c r="V14" s="17">
        <v>0.13059703402238501</v>
      </c>
      <c r="W14" s="17">
        <v>0.21347650730468101</v>
      </c>
      <c r="X14" s="17">
        <v>0.20122542127867901</v>
      </c>
      <c r="Y14" s="17">
        <v>0.125267280065297</v>
      </c>
      <c r="Z14" s="17">
        <v>0.175593457993588</v>
      </c>
      <c r="AA14" s="17">
        <v>0.170076251395756</v>
      </c>
      <c r="AB14" s="17">
        <v>0.15788797324783699</v>
      </c>
      <c r="AC14" s="17">
        <v>0.110118544227153</v>
      </c>
      <c r="AD14" s="17">
        <v>0.17856023737264401</v>
      </c>
      <c r="AE14" s="17"/>
      <c r="AF14" s="17">
        <v>0.133169608458137</v>
      </c>
      <c r="AG14" s="17">
        <v>0.16059640081635099</v>
      </c>
      <c r="AH14" s="17">
        <v>0.175562560126131</v>
      </c>
      <c r="AI14" s="17"/>
      <c r="AJ14" s="17">
        <v>0.12135059588800499</v>
      </c>
      <c r="AK14" s="17">
        <v>0.17420725334540599</v>
      </c>
      <c r="AL14" s="17">
        <v>0.17672960696461601</v>
      </c>
      <c r="AM14" s="17">
        <v>0.143249903986956</v>
      </c>
      <c r="AN14" s="17">
        <v>0.19878999054910801</v>
      </c>
    </row>
    <row r="15" spans="2:40" ht="30" x14ac:dyDescent="0.25">
      <c r="B15" s="18" t="s">
        <v>278</v>
      </c>
      <c r="C15" s="17">
        <v>0.116452229041246</v>
      </c>
      <c r="D15" s="17">
        <v>0.13256832315169501</v>
      </c>
      <c r="E15" s="17">
        <v>9.8399775602400194E-2</v>
      </c>
      <c r="F15" s="17"/>
      <c r="G15" s="17">
        <v>0.150669394820165</v>
      </c>
      <c r="H15" s="17">
        <v>0.14055257410577501</v>
      </c>
      <c r="I15" s="17">
        <v>0.14382818939336101</v>
      </c>
      <c r="J15" s="17">
        <v>0.130492814438574</v>
      </c>
      <c r="K15" s="17">
        <v>7.4120490022393196E-2</v>
      </c>
      <c r="L15" s="17">
        <v>6.8701266226041599E-2</v>
      </c>
      <c r="M15" s="17"/>
      <c r="N15" s="17">
        <v>9.6163441139219694E-2</v>
      </c>
      <c r="O15" s="17">
        <v>9.5520335644691701E-2</v>
      </c>
      <c r="P15" s="17">
        <v>0.14055249128577901</v>
      </c>
      <c r="Q15" s="17">
        <v>0.13867908496230699</v>
      </c>
      <c r="R15" s="17"/>
      <c r="S15" s="17">
        <v>0.155343465596784</v>
      </c>
      <c r="T15" s="17">
        <v>9.5074133447399803E-2</v>
      </c>
      <c r="U15" s="17">
        <v>0.11795010508197</v>
      </c>
      <c r="V15" s="17">
        <v>0.13281027234509701</v>
      </c>
      <c r="W15" s="17">
        <v>0.113091146791547</v>
      </c>
      <c r="X15" s="17">
        <v>8.1141926343681697E-2</v>
      </c>
      <c r="Y15" s="17">
        <v>0.15637830654038901</v>
      </c>
      <c r="Z15" s="17">
        <v>0.154207782833435</v>
      </c>
      <c r="AA15" s="17">
        <v>8.74876723268386E-2</v>
      </c>
      <c r="AB15" s="17">
        <v>8.06863397121272E-2</v>
      </c>
      <c r="AC15" s="17">
        <v>0.10607245170855301</v>
      </c>
      <c r="AD15" s="17">
        <v>0.16270449293636299</v>
      </c>
      <c r="AE15" s="17"/>
      <c r="AF15" s="17">
        <v>0.130571621403612</v>
      </c>
      <c r="AG15" s="17">
        <v>0.10471933340001099</v>
      </c>
      <c r="AH15" s="17">
        <v>9.2691047219963102E-2</v>
      </c>
      <c r="AI15" s="17"/>
      <c r="AJ15" s="17">
        <v>0.10974284358973101</v>
      </c>
      <c r="AK15" s="17">
        <v>0.13578182120678201</v>
      </c>
      <c r="AL15" s="17">
        <v>9.4488629897789306E-2</v>
      </c>
      <c r="AM15" s="17">
        <v>8.5943019073701998E-2</v>
      </c>
      <c r="AN15" s="17">
        <v>7.2201303949663398E-2</v>
      </c>
    </row>
    <row r="16" spans="2:40" x14ac:dyDescent="0.25">
      <c r="B16" s="18" t="s">
        <v>279</v>
      </c>
      <c r="C16" s="17">
        <v>0.115476288023885</v>
      </c>
      <c r="D16" s="17">
        <v>0.12803122441067399</v>
      </c>
      <c r="E16" s="17">
        <v>0.103777542983146</v>
      </c>
      <c r="F16" s="17"/>
      <c r="G16" s="17">
        <v>0.231113939329358</v>
      </c>
      <c r="H16" s="17">
        <v>0.15953320851005701</v>
      </c>
      <c r="I16" s="17">
        <v>0.13536071249812101</v>
      </c>
      <c r="J16" s="17">
        <v>8.7537762579014106E-2</v>
      </c>
      <c r="K16" s="17">
        <v>7.7945903910428202E-2</v>
      </c>
      <c r="L16" s="17">
        <v>3.4318093742011599E-2</v>
      </c>
      <c r="M16" s="17"/>
      <c r="N16" s="17">
        <v>0.13152681284197901</v>
      </c>
      <c r="O16" s="17">
        <v>9.8922794940929898E-2</v>
      </c>
      <c r="P16" s="17">
        <v>0.109423213884159</v>
      </c>
      <c r="Q16" s="17">
        <v>0.120387220965628</v>
      </c>
      <c r="R16" s="17"/>
      <c r="S16" s="17">
        <v>0.16629895843326201</v>
      </c>
      <c r="T16" s="17">
        <v>0.14840831269514801</v>
      </c>
      <c r="U16" s="17">
        <v>7.2132862201458994E-2</v>
      </c>
      <c r="V16" s="17">
        <v>9.3060991031330795E-2</v>
      </c>
      <c r="W16" s="17">
        <v>0.113934118432198</v>
      </c>
      <c r="X16" s="17">
        <v>0.13433581086991001</v>
      </c>
      <c r="Y16" s="17">
        <v>0.111917136458903</v>
      </c>
      <c r="Z16" s="17">
        <v>5.9208966788245797E-2</v>
      </c>
      <c r="AA16" s="17">
        <v>8.3731392387258796E-2</v>
      </c>
      <c r="AB16" s="17">
        <v>8.0056343804952093E-2</v>
      </c>
      <c r="AC16" s="17">
        <v>0.168335886854341</v>
      </c>
      <c r="AD16" s="17">
        <v>8.2948363448834703E-2</v>
      </c>
      <c r="AE16" s="17"/>
      <c r="AF16" s="17">
        <v>8.1853750516371601E-2</v>
      </c>
      <c r="AG16" s="17">
        <v>0.129853116638454</v>
      </c>
      <c r="AH16" s="17">
        <v>0.127543852534936</v>
      </c>
      <c r="AI16" s="17"/>
      <c r="AJ16" s="17">
        <v>9.5583366453428895E-2</v>
      </c>
      <c r="AK16" s="17">
        <v>0.130030089051482</v>
      </c>
      <c r="AL16" s="17">
        <v>0.124263334312973</v>
      </c>
      <c r="AM16" s="17">
        <v>7.7711842438566006E-2</v>
      </c>
      <c r="AN16" s="17">
        <v>9.8951671989945603E-2</v>
      </c>
    </row>
    <row r="17" spans="2:40" ht="30" x14ac:dyDescent="0.25">
      <c r="B17" s="18" t="s">
        <v>280</v>
      </c>
      <c r="C17" s="17">
        <v>8.2529101044465494E-2</v>
      </c>
      <c r="D17" s="17">
        <v>9.1741743319666905E-2</v>
      </c>
      <c r="E17" s="17">
        <v>7.3933857395754504E-2</v>
      </c>
      <c r="F17" s="17"/>
      <c r="G17" s="17">
        <v>9.8781712572274E-2</v>
      </c>
      <c r="H17" s="17">
        <v>0.108002902333384</v>
      </c>
      <c r="I17" s="17">
        <v>9.2903827918122198E-2</v>
      </c>
      <c r="J17" s="17">
        <v>6.5342828068596495E-2</v>
      </c>
      <c r="K17" s="17">
        <v>8.0248741759544301E-2</v>
      </c>
      <c r="L17" s="17">
        <v>5.80353339944705E-2</v>
      </c>
      <c r="M17" s="17"/>
      <c r="N17" s="17">
        <v>8.7148067853353606E-2</v>
      </c>
      <c r="O17" s="17">
        <v>6.3700568926667298E-2</v>
      </c>
      <c r="P17" s="17">
        <v>9.7246590573385E-2</v>
      </c>
      <c r="Q17" s="17">
        <v>8.5314150874788594E-2</v>
      </c>
      <c r="R17" s="17"/>
      <c r="S17" s="17">
        <v>8.6879884125512299E-2</v>
      </c>
      <c r="T17" s="17">
        <v>8.43366196139642E-2</v>
      </c>
      <c r="U17" s="17">
        <v>6.5529998494428907E-2</v>
      </c>
      <c r="V17" s="17">
        <v>5.1697698334919003E-2</v>
      </c>
      <c r="W17" s="17">
        <v>9.18537871591492E-2</v>
      </c>
      <c r="X17" s="17">
        <v>0.10128561571649899</v>
      </c>
      <c r="Y17" s="17">
        <v>9.1184579638997204E-2</v>
      </c>
      <c r="Z17" s="17">
        <v>9.2934179356507204E-2</v>
      </c>
      <c r="AA17" s="17">
        <v>9.3200595007040199E-2</v>
      </c>
      <c r="AB17" s="17">
        <v>5.5537918004904499E-2</v>
      </c>
      <c r="AC17" s="17">
        <v>0.12817128796372801</v>
      </c>
      <c r="AD17" s="17">
        <v>4.2478564600890299E-2</v>
      </c>
      <c r="AE17" s="17"/>
      <c r="AF17" s="17">
        <v>8.6873053156712093E-2</v>
      </c>
      <c r="AG17" s="17">
        <v>9.3269841404454795E-2</v>
      </c>
      <c r="AH17" s="17">
        <v>6.3958735426903099E-2</v>
      </c>
      <c r="AI17" s="17"/>
      <c r="AJ17" s="17">
        <v>7.7782659712132496E-2</v>
      </c>
      <c r="AK17" s="17">
        <v>0.109288143909839</v>
      </c>
      <c r="AL17" s="17">
        <v>0.10928928652023399</v>
      </c>
      <c r="AM17" s="17">
        <v>5.4790614363922997E-2</v>
      </c>
      <c r="AN17" s="17">
        <v>2.4271954847504201E-2</v>
      </c>
    </row>
    <row r="18" spans="2:40" ht="30" x14ac:dyDescent="0.25">
      <c r="B18" s="18" t="s">
        <v>281</v>
      </c>
      <c r="C18" s="17">
        <v>6.5036693823594602E-2</v>
      </c>
      <c r="D18" s="17">
        <v>7.4142689875697596E-2</v>
      </c>
      <c r="E18" s="17">
        <v>5.6459510032477699E-2</v>
      </c>
      <c r="F18" s="17"/>
      <c r="G18" s="17">
        <v>9.3581073764185105E-2</v>
      </c>
      <c r="H18" s="17">
        <v>0.112563325577648</v>
      </c>
      <c r="I18" s="17">
        <v>0.101790927122521</v>
      </c>
      <c r="J18" s="17">
        <v>4.2628683237118999E-2</v>
      </c>
      <c r="K18" s="17">
        <v>2.8128041839721799E-2</v>
      </c>
      <c r="L18" s="17">
        <v>2.04275940548212E-2</v>
      </c>
      <c r="M18" s="17"/>
      <c r="N18" s="17">
        <v>5.59680462381313E-2</v>
      </c>
      <c r="O18" s="17">
        <v>7.0145443880711797E-2</v>
      </c>
      <c r="P18" s="17">
        <v>7.5615233252144295E-2</v>
      </c>
      <c r="Q18" s="17">
        <v>6.1121555442623002E-2</v>
      </c>
      <c r="R18" s="17"/>
      <c r="S18" s="17">
        <v>0.12314417495504899</v>
      </c>
      <c r="T18" s="17">
        <v>5.57952393037804E-2</v>
      </c>
      <c r="U18" s="17">
        <v>4.1759525011773997E-2</v>
      </c>
      <c r="V18" s="17">
        <v>5.8619928369090503E-2</v>
      </c>
      <c r="W18" s="17">
        <v>6.8186879701456302E-2</v>
      </c>
      <c r="X18" s="17">
        <v>6.2936512066133904E-2</v>
      </c>
      <c r="Y18" s="17">
        <v>6.2768778721539506E-2</v>
      </c>
      <c r="Z18" s="17">
        <v>4.8346511802691103E-2</v>
      </c>
      <c r="AA18" s="17">
        <v>4.9444392546876097E-2</v>
      </c>
      <c r="AB18" s="17">
        <v>5.6226335640488803E-2</v>
      </c>
      <c r="AC18" s="17">
        <v>5.2300143472904501E-2</v>
      </c>
      <c r="AD18" s="17">
        <v>4.69495647714099E-2</v>
      </c>
      <c r="AE18" s="17"/>
      <c r="AF18" s="17">
        <v>5.2927762607536802E-2</v>
      </c>
      <c r="AG18" s="17">
        <v>7.0358799140872993E-2</v>
      </c>
      <c r="AH18" s="17">
        <v>7.5550001161101804E-2</v>
      </c>
      <c r="AI18" s="17"/>
      <c r="AJ18" s="17">
        <v>5.62384455123702E-2</v>
      </c>
      <c r="AK18" s="17">
        <v>0.10001641105291501</v>
      </c>
      <c r="AL18" s="17">
        <v>2.5760040723237801E-2</v>
      </c>
      <c r="AM18" s="17">
        <v>5.3815831596158298E-2</v>
      </c>
      <c r="AN18" s="17">
        <v>5.1796335582342597E-2</v>
      </c>
    </row>
    <row r="19" spans="2:40" ht="30" x14ac:dyDescent="0.25">
      <c r="B19" s="18" t="s">
        <v>282</v>
      </c>
      <c r="C19" s="17">
        <v>2.7305552419938199E-2</v>
      </c>
      <c r="D19" s="17">
        <v>2.9682371641178401E-2</v>
      </c>
      <c r="E19" s="17">
        <v>2.5117633267905198E-2</v>
      </c>
      <c r="F19" s="17"/>
      <c r="G19" s="17">
        <v>5.5732360076517398E-2</v>
      </c>
      <c r="H19" s="17">
        <v>5.7974589756085299E-2</v>
      </c>
      <c r="I19" s="17">
        <v>4.3398582752632003E-2</v>
      </c>
      <c r="J19" s="17">
        <v>2.5991968127920201E-3</v>
      </c>
      <c r="K19" s="17">
        <v>7.2186175521426E-3</v>
      </c>
      <c r="L19" s="17">
        <v>3.9203393435860096E-3</v>
      </c>
      <c r="M19" s="17"/>
      <c r="N19" s="17">
        <v>3.4951487163762701E-2</v>
      </c>
      <c r="O19" s="17">
        <v>2.4451629529178301E-2</v>
      </c>
      <c r="P19" s="17">
        <v>3.5021322407488301E-2</v>
      </c>
      <c r="Q19" s="17">
        <v>1.5630109057601E-2</v>
      </c>
      <c r="R19" s="17"/>
      <c r="S19" s="17">
        <v>4.3082191544328199E-2</v>
      </c>
      <c r="T19" s="17">
        <v>7.4539883720325601E-3</v>
      </c>
      <c r="U19" s="17">
        <v>1.22630414599573E-2</v>
      </c>
      <c r="V19" s="17">
        <v>2.66429365172463E-2</v>
      </c>
      <c r="W19" s="17">
        <v>1.4068033952215901E-2</v>
      </c>
      <c r="X19" s="17">
        <v>4.9886559613359402E-2</v>
      </c>
      <c r="Y19" s="17">
        <v>1.8764778105956299E-2</v>
      </c>
      <c r="Z19" s="17">
        <v>4.7408691046695497E-2</v>
      </c>
      <c r="AA19" s="17">
        <v>2.9742596794770201E-2</v>
      </c>
      <c r="AB19" s="17">
        <v>2.3650860277523E-2</v>
      </c>
      <c r="AC19" s="17">
        <v>4.2067926628560001E-2</v>
      </c>
      <c r="AD19" s="17">
        <v>1.8563647601380299E-2</v>
      </c>
      <c r="AE19" s="17"/>
      <c r="AF19" s="17">
        <v>2.2189611279506499E-2</v>
      </c>
      <c r="AG19" s="17">
        <v>3.02209213388995E-2</v>
      </c>
      <c r="AH19" s="17">
        <v>4.6406366863468697E-2</v>
      </c>
      <c r="AI19" s="17"/>
      <c r="AJ19" s="17">
        <v>3.2701576188273802E-2</v>
      </c>
      <c r="AK19" s="17">
        <v>3.0896624425530199E-2</v>
      </c>
      <c r="AL19" s="17">
        <v>1.32979032728267E-2</v>
      </c>
      <c r="AM19" s="17">
        <v>5.30309475707147E-2</v>
      </c>
      <c r="AN19" s="17">
        <v>2.48830655962783E-2</v>
      </c>
    </row>
    <row r="20" spans="2:40" x14ac:dyDescent="0.25">
      <c r="B20" s="18" t="s">
        <v>227</v>
      </c>
      <c r="C20" s="17">
        <v>2.05092579238897E-2</v>
      </c>
      <c r="D20" s="17">
        <v>2.73929221945729E-2</v>
      </c>
      <c r="E20" s="17">
        <v>1.3884231717090301E-2</v>
      </c>
      <c r="F20" s="17"/>
      <c r="G20" s="17">
        <v>1.0514207463044401E-2</v>
      </c>
      <c r="H20" s="17">
        <v>2.4874291055890799E-2</v>
      </c>
      <c r="I20" s="17">
        <v>3.5537729989961998E-2</v>
      </c>
      <c r="J20" s="17">
        <v>1.91358171198628E-2</v>
      </c>
      <c r="K20" s="17">
        <v>2.91680139059525E-2</v>
      </c>
      <c r="L20" s="17">
        <v>6.6433719611902102E-3</v>
      </c>
      <c r="M20" s="17"/>
      <c r="N20" s="17">
        <v>2.2482106818711899E-2</v>
      </c>
      <c r="O20" s="17">
        <v>1.55880400691936E-2</v>
      </c>
      <c r="P20" s="17">
        <v>1.5092479459000999E-2</v>
      </c>
      <c r="Q20" s="17">
        <v>2.85351689969594E-2</v>
      </c>
      <c r="R20" s="17"/>
      <c r="S20" s="17">
        <v>1.32409295684095E-2</v>
      </c>
      <c r="T20" s="17">
        <v>2.6927752188641799E-2</v>
      </c>
      <c r="U20" s="17">
        <v>7.2228199862978404E-3</v>
      </c>
      <c r="V20" s="17">
        <v>1.8919110862825099E-2</v>
      </c>
      <c r="W20" s="17">
        <v>1.79998344447235E-2</v>
      </c>
      <c r="X20" s="17">
        <v>5.2449916510521498E-3</v>
      </c>
      <c r="Y20" s="17">
        <v>2.6766319925538101E-2</v>
      </c>
      <c r="Z20" s="17">
        <v>2.4284525439875099E-2</v>
      </c>
      <c r="AA20" s="17">
        <v>3.0914840389929699E-2</v>
      </c>
      <c r="AB20" s="17">
        <v>3.2507617767844901E-2</v>
      </c>
      <c r="AC20" s="17">
        <v>3.3967011295636299E-2</v>
      </c>
      <c r="AD20" s="17">
        <v>0</v>
      </c>
      <c r="AE20" s="17"/>
      <c r="AF20" s="17">
        <v>2.2007666954425999E-2</v>
      </c>
      <c r="AG20" s="17">
        <v>1.3863128503059E-2</v>
      </c>
      <c r="AH20" s="17">
        <v>5.42261498074052E-2</v>
      </c>
      <c r="AI20" s="17"/>
      <c r="AJ20" s="17">
        <v>2.657119161786E-2</v>
      </c>
      <c r="AK20" s="17">
        <v>8.0389072609210206E-3</v>
      </c>
      <c r="AL20" s="17">
        <v>1.89707436349725E-2</v>
      </c>
      <c r="AM20" s="17">
        <v>2.97846334539827E-2</v>
      </c>
      <c r="AN20" s="17">
        <v>5.8960591804079303E-2</v>
      </c>
    </row>
    <row r="21" spans="2:40" x14ac:dyDescent="0.25">
      <c r="B21" s="18" t="s">
        <v>122</v>
      </c>
      <c r="C21" s="19">
        <v>5.4597462414421503E-2</v>
      </c>
      <c r="D21" s="19">
        <v>5.3308096743288798E-2</v>
      </c>
      <c r="E21" s="19">
        <v>5.6126175333841601E-2</v>
      </c>
      <c r="F21" s="19"/>
      <c r="G21" s="19">
        <v>4.3055309409603899E-2</v>
      </c>
      <c r="H21" s="19">
        <v>4.7090800687687603E-2</v>
      </c>
      <c r="I21" s="19">
        <v>6.3569707510243795E-2</v>
      </c>
      <c r="J21" s="19">
        <v>7.6138927869977502E-2</v>
      </c>
      <c r="K21" s="19">
        <v>6.2360466227713102E-2</v>
      </c>
      <c r="L21" s="19">
        <v>3.8278130061248E-2</v>
      </c>
      <c r="M21" s="19"/>
      <c r="N21" s="19">
        <v>4.06063718190708E-2</v>
      </c>
      <c r="O21" s="19">
        <v>7.3092945497292103E-2</v>
      </c>
      <c r="P21" s="19">
        <v>4.4319006818244702E-2</v>
      </c>
      <c r="Q21" s="19">
        <v>6.0270798033393601E-2</v>
      </c>
      <c r="R21" s="19"/>
      <c r="S21" s="19">
        <v>6.4560738220983294E-2</v>
      </c>
      <c r="T21" s="19">
        <v>5.1077461044259802E-2</v>
      </c>
      <c r="U21" s="19">
        <v>5.4717204625472297E-2</v>
      </c>
      <c r="V21" s="19">
        <v>3.8748500908360198E-2</v>
      </c>
      <c r="W21" s="19">
        <v>4.2573589847744599E-2</v>
      </c>
      <c r="X21" s="19">
        <v>6.2693763950604997E-2</v>
      </c>
      <c r="Y21" s="19">
        <v>6.7307660041979897E-2</v>
      </c>
      <c r="Z21" s="19">
        <v>5.6648069288020901E-2</v>
      </c>
      <c r="AA21" s="19">
        <v>6.4586290612826794E-2</v>
      </c>
      <c r="AB21" s="19">
        <v>3.9276699543144201E-2</v>
      </c>
      <c r="AC21" s="19">
        <v>6.8135606937641299E-2</v>
      </c>
      <c r="AD21" s="19">
        <v>2.4271059808019701E-2</v>
      </c>
      <c r="AE21" s="19"/>
      <c r="AF21" s="19">
        <v>4.6795119115208998E-2</v>
      </c>
      <c r="AG21" s="19">
        <v>5.1022651716344701E-2</v>
      </c>
      <c r="AH21" s="19">
        <v>8.6495298994873598E-2</v>
      </c>
      <c r="AI21" s="19"/>
      <c r="AJ21" s="19">
        <v>4.20298482611286E-2</v>
      </c>
      <c r="AK21" s="19">
        <v>4.6248782654653001E-2</v>
      </c>
      <c r="AL21" s="19">
        <v>7.7167312958195206E-2</v>
      </c>
      <c r="AM21" s="19">
        <v>2.7893362928102301E-2</v>
      </c>
      <c r="AN21" s="19">
        <v>9.3752052486897497E-2</v>
      </c>
    </row>
    <row r="22" spans="2:40" x14ac:dyDescent="0.25">
      <c r="B22" s="16"/>
    </row>
    <row r="23" spans="2:40" x14ac:dyDescent="0.25">
      <c r="B23" t="s">
        <v>67</v>
      </c>
    </row>
    <row r="24" spans="2:40" x14ac:dyDescent="0.25">
      <c r="B24" t="s">
        <v>68</v>
      </c>
    </row>
    <row r="26" spans="2:40" x14ac:dyDescent="0.25">
      <c r="B26"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2:AN18"/>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288</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2012</v>
      </c>
      <c r="D7" s="10">
        <v>975</v>
      </c>
      <c r="E7" s="10">
        <v>1032</v>
      </c>
      <c r="F7" s="10"/>
      <c r="G7" s="10">
        <v>273</v>
      </c>
      <c r="H7" s="10">
        <v>338</v>
      </c>
      <c r="I7" s="10">
        <v>319</v>
      </c>
      <c r="J7" s="10">
        <v>315</v>
      </c>
      <c r="K7" s="10">
        <v>303</v>
      </c>
      <c r="L7" s="10">
        <v>464</v>
      </c>
      <c r="M7" s="10"/>
      <c r="N7" s="10">
        <v>579</v>
      </c>
      <c r="O7" s="10">
        <v>546</v>
      </c>
      <c r="P7" s="10">
        <v>406</v>
      </c>
      <c r="Q7" s="10">
        <v>474</v>
      </c>
      <c r="R7" s="10"/>
      <c r="S7" s="10">
        <v>276</v>
      </c>
      <c r="T7" s="10">
        <v>270</v>
      </c>
      <c r="U7" s="10">
        <v>166</v>
      </c>
      <c r="V7" s="10">
        <v>168</v>
      </c>
      <c r="W7" s="10">
        <v>133</v>
      </c>
      <c r="X7" s="10">
        <v>182</v>
      </c>
      <c r="Y7" s="10">
        <v>164</v>
      </c>
      <c r="Z7" s="10">
        <v>84</v>
      </c>
      <c r="AA7" s="10">
        <v>232</v>
      </c>
      <c r="AB7" s="10">
        <v>188</v>
      </c>
      <c r="AC7" s="10">
        <v>103</v>
      </c>
      <c r="AD7" s="10">
        <v>46</v>
      </c>
      <c r="AE7" s="10"/>
      <c r="AF7" s="10">
        <v>773</v>
      </c>
      <c r="AG7" s="10">
        <v>894</v>
      </c>
      <c r="AH7" s="10">
        <v>216</v>
      </c>
      <c r="AI7" s="10"/>
      <c r="AJ7" s="10">
        <v>766</v>
      </c>
      <c r="AK7" s="10">
        <v>582</v>
      </c>
      <c r="AL7" s="10">
        <v>165</v>
      </c>
      <c r="AM7" s="10">
        <v>38</v>
      </c>
      <c r="AN7" s="10">
        <v>203</v>
      </c>
    </row>
    <row r="8" spans="2:40" ht="30" customHeight="1" x14ac:dyDescent="0.25">
      <c r="B8" s="11" t="s">
        <v>20</v>
      </c>
      <c r="C8" s="11">
        <v>2012</v>
      </c>
      <c r="D8" s="11">
        <v>992</v>
      </c>
      <c r="E8" s="11">
        <v>1015</v>
      </c>
      <c r="F8" s="11"/>
      <c r="G8" s="11">
        <v>280</v>
      </c>
      <c r="H8" s="11">
        <v>342</v>
      </c>
      <c r="I8" s="11">
        <v>343</v>
      </c>
      <c r="J8" s="11">
        <v>343</v>
      </c>
      <c r="K8" s="11">
        <v>283</v>
      </c>
      <c r="L8" s="11">
        <v>420</v>
      </c>
      <c r="M8" s="11"/>
      <c r="N8" s="11">
        <v>541</v>
      </c>
      <c r="O8" s="11">
        <v>521</v>
      </c>
      <c r="P8" s="11">
        <v>441</v>
      </c>
      <c r="Q8" s="11">
        <v>502</v>
      </c>
      <c r="R8" s="11"/>
      <c r="S8" s="11">
        <v>282</v>
      </c>
      <c r="T8" s="11">
        <v>262</v>
      </c>
      <c r="U8" s="11">
        <v>161</v>
      </c>
      <c r="V8" s="11">
        <v>181</v>
      </c>
      <c r="W8" s="11">
        <v>141</v>
      </c>
      <c r="X8" s="11">
        <v>181</v>
      </c>
      <c r="Y8" s="11">
        <v>161</v>
      </c>
      <c r="Z8" s="11">
        <v>80</v>
      </c>
      <c r="AA8" s="11">
        <v>221</v>
      </c>
      <c r="AB8" s="11">
        <v>181</v>
      </c>
      <c r="AC8" s="11">
        <v>101</v>
      </c>
      <c r="AD8" s="11">
        <v>60</v>
      </c>
      <c r="AE8" s="11"/>
      <c r="AF8" s="11">
        <v>773</v>
      </c>
      <c r="AG8" s="11">
        <v>887</v>
      </c>
      <c r="AH8" s="11">
        <v>220</v>
      </c>
      <c r="AI8" s="11"/>
      <c r="AJ8" s="11">
        <v>755</v>
      </c>
      <c r="AK8" s="11">
        <v>583</v>
      </c>
      <c r="AL8" s="11">
        <v>160</v>
      </c>
      <c r="AM8" s="11">
        <v>39</v>
      </c>
      <c r="AN8" s="11">
        <v>209</v>
      </c>
    </row>
    <row r="9" spans="2:40" ht="60" x14ac:dyDescent="0.25">
      <c r="B9" s="18" t="s">
        <v>284</v>
      </c>
      <c r="C9" s="17">
        <v>0.49097953936874</v>
      </c>
      <c r="D9" s="17">
        <v>0.48895985291242</v>
      </c>
      <c r="E9" s="17">
        <v>0.49228253412370399</v>
      </c>
      <c r="F9" s="17"/>
      <c r="G9" s="17">
        <v>0.42484279360690802</v>
      </c>
      <c r="H9" s="17">
        <v>0.36199651859772403</v>
      </c>
      <c r="I9" s="17">
        <v>0.40439527106624801</v>
      </c>
      <c r="J9" s="17">
        <v>0.526625014634585</v>
      </c>
      <c r="K9" s="17">
        <v>0.60508146699278997</v>
      </c>
      <c r="L9" s="17">
        <v>0.60490266292730499</v>
      </c>
      <c r="M9" s="17"/>
      <c r="N9" s="17">
        <v>0.51558729845045503</v>
      </c>
      <c r="O9" s="17">
        <v>0.506922960781795</v>
      </c>
      <c r="P9" s="17">
        <v>0.45939476626527997</v>
      </c>
      <c r="Q9" s="17">
        <v>0.47261516571833401</v>
      </c>
      <c r="R9" s="17"/>
      <c r="S9" s="17">
        <v>0.388184701850116</v>
      </c>
      <c r="T9" s="17">
        <v>0.47343235835422598</v>
      </c>
      <c r="U9" s="17">
        <v>0.54844698921282398</v>
      </c>
      <c r="V9" s="17">
        <v>0.531183357064271</v>
      </c>
      <c r="W9" s="17">
        <v>0.50826285132975602</v>
      </c>
      <c r="X9" s="17">
        <v>0.50009067195402301</v>
      </c>
      <c r="Y9" s="17">
        <v>0.48278877847782098</v>
      </c>
      <c r="Z9" s="17">
        <v>0.39215649978439399</v>
      </c>
      <c r="AA9" s="17">
        <v>0.53935460015462799</v>
      </c>
      <c r="AB9" s="17">
        <v>0.54810244791241702</v>
      </c>
      <c r="AC9" s="17">
        <v>0.49465167344150701</v>
      </c>
      <c r="AD9" s="17">
        <v>0.503993130652165</v>
      </c>
      <c r="AE9" s="17"/>
      <c r="AF9" s="17">
        <v>0.48910248991430499</v>
      </c>
      <c r="AG9" s="17">
        <v>0.512948722537375</v>
      </c>
      <c r="AH9" s="17">
        <v>0.42033481819214202</v>
      </c>
      <c r="AI9" s="17"/>
      <c r="AJ9" s="17">
        <v>0.48747364830990603</v>
      </c>
      <c r="AK9" s="17">
        <v>0.50845609814001103</v>
      </c>
      <c r="AL9" s="17">
        <v>0.533658501517429</v>
      </c>
      <c r="AM9" s="17">
        <v>0.55059431096375899</v>
      </c>
      <c r="AN9" s="17">
        <v>0.415258279653342</v>
      </c>
    </row>
    <row r="10" spans="2:40" ht="90" x14ac:dyDescent="0.25">
      <c r="B10" s="18" t="s">
        <v>285</v>
      </c>
      <c r="C10" s="17">
        <v>0.144224484190351</v>
      </c>
      <c r="D10" s="17">
        <v>0.15570243827605701</v>
      </c>
      <c r="E10" s="17">
        <v>0.13371963347336899</v>
      </c>
      <c r="F10" s="17"/>
      <c r="G10" s="17">
        <v>0.19529073065559599</v>
      </c>
      <c r="H10" s="17">
        <v>0.18077840589688099</v>
      </c>
      <c r="I10" s="17">
        <v>0.17445965905982999</v>
      </c>
      <c r="J10" s="17">
        <v>0.13566237214819599</v>
      </c>
      <c r="K10" s="17">
        <v>0.101279585325072</v>
      </c>
      <c r="L10" s="17">
        <v>9.16196830796773E-2</v>
      </c>
      <c r="M10" s="17"/>
      <c r="N10" s="17">
        <v>0.138733246503005</v>
      </c>
      <c r="O10" s="17">
        <v>0.12514450819612399</v>
      </c>
      <c r="P10" s="17">
        <v>0.16819263910978</v>
      </c>
      <c r="Q10" s="17">
        <v>0.14684675355093199</v>
      </c>
      <c r="R10" s="17"/>
      <c r="S10" s="17">
        <v>0.19516963767749701</v>
      </c>
      <c r="T10" s="17">
        <v>0.150978978371335</v>
      </c>
      <c r="U10" s="17">
        <v>0.112525747320855</v>
      </c>
      <c r="V10" s="17">
        <v>0.15148189281199501</v>
      </c>
      <c r="W10" s="17">
        <v>0.122265452813921</v>
      </c>
      <c r="X10" s="17">
        <v>0.124296566164525</v>
      </c>
      <c r="Y10" s="17">
        <v>0.12625623319727799</v>
      </c>
      <c r="Z10" s="17">
        <v>0.195469117854389</v>
      </c>
      <c r="AA10" s="17">
        <v>0.106165845560394</v>
      </c>
      <c r="AB10" s="17">
        <v>0.15046662981818501</v>
      </c>
      <c r="AC10" s="17">
        <v>0.148030505964967</v>
      </c>
      <c r="AD10" s="17">
        <v>0.14515384288875599</v>
      </c>
      <c r="AE10" s="17"/>
      <c r="AF10" s="17">
        <v>0.159942820398498</v>
      </c>
      <c r="AG10" s="17">
        <v>0.128590434997225</v>
      </c>
      <c r="AH10" s="17">
        <v>0.12899606034719899</v>
      </c>
      <c r="AI10" s="17"/>
      <c r="AJ10" s="17">
        <v>0.14241507152533001</v>
      </c>
      <c r="AK10" s="17">
        <v>0.161841737959178</v>
      </c>
      <c r="AL10" s="17">
        <v>0.13488330418946701</v>
      </c>
      <c r="AM10" s="17">
        <v>8.1127620256968194E-2</v>
      </c>
      <c r="AN10" s="17">
        <v>0.14118982538501401</v>
      </c>
    </row>
    <row r="11" spans="2:40" ht="60" x14ac:dyDescent="0.25">
      <c r="B11" s="18" t="s">
        <v>286</v>
      </c>
      <c r="C11" s="17">
        <v>0.12967232067543599</v>
      </c>
      <c r="D11" s="17">
        <v>0.14159590652182699</v>
      </c>
      <c r="E11" s="17">
        <v>0.11866037878076199</v>
      </c>
      <c r="F11" s="17"/>
      <c r="G11" s="17">
        <v>0.17505124015210299</v>
      </c>
      <c r="H11" s="17">
        <v>0.187885781781746</v>
      </c>
      <c r="I11" s="17">
        <v>0.18245297923418</v>
      </c>
      <c r="J11" s="17">
        <v>9.7726791568191099E-2</v>
      </c>
      <c r="K11" s="17">
        <v>6.3238786650337594E-2</v>
      </c>
      <c r="L11" s="17">
        <v>7.9713238702219399E-2</v>
      </c>
      <c r="M11" s="17"/>
      <c r="N11" s="17">
        <v>0.13781410602864599</v>
      </c>
      <c r="O11" s="17">
        <v>0.12041081703836901</v>
      </c>
      <c r="P11" s="17">
        <v>0.15418489058160101</v>
      </c>
      <c r="Q11" s="17">
        <v>0.11078427373307501</v>
      </c>
      <c r="R11" s="17"/>
      <c r="S11" s="17">
        <v>0.16589651701243999</v>
      </c>
      <c r="T11" s="17">
        <v>0.13849384288094599</v>
      </c>
      <c r="U11" s="17">
        <v>0.11200146236811601</v>
      </c>
      <c r="V11" s="17">
        <v>0.14012925298054499</v>
      </c>
      <c r="W11" s="17">
        <v>0.15688825927207101</v>
      </c>
      <c r="X11" s="17">
        <v>0.119154724206311</v>
      </c>
      <c r="Y11" s="17">
        <v>0.119422421214639</v>
      </c>
      <c r="Z11" s="17">
        <v>0.20287865817082101</v>
      </c>
      <c r="AA11" s="17">
        <v>0.12470137755621299</v>
      </c>
      <c r="AB11" s="17">
        <v>7.0108416360171899E-2</v>
      </c>
      <c r="AC11" s="17">
        <v>0.10947293717225701</v>
      </c>
      <c r="AD11" s="17">
        <v>6.6459410802352806E-2</v>
      </c>
      <c r="AE11" s="17"/>
      <c r="AF11" s="17">
        <v>0.13046074343306099</v>
      </c>
      <c r="AG11" s="17">
        <v>0.124676314500398</v>
      </c>
      <c r="AH11" s="17">
        <v>0.14956958027054301</v>
      </c>
      <c r="AI11" s="17"/>
      <c r="AJ11" s="17">
        <v>0.14807861471393499</v>
      </c>
      <c r="AK11" s="17">
        <v>0.11792855769150699</v>
      </c>
      <c r="AL11" s="17">
        <v>0.104553218186702</v>
      </c>
      <c r="AM11" s="17">
        <v>8.0426163747347901E-2</v>
      </c>
      <c r="AN11" s="17">
        <v>0.149052120199998</v>
      </c>
    </row>
    <row r="12" spans="2:40" ht="60" x14ac:dyDescent="0.25">
      <c r="B12" s="18" t="s">
        <v>287</v>
      </c>
      <c r="C12" s="17">
        <v>7.2627045844619195E-2</v>
      </c>
      <c r="D12" s="17">
        <v>8.8611242177727298E-2</v>
      </c>
      <c r="E12" s="17">
        <v>5.6382555635786598E-2</v>
      </c>
      <c r="F12" s="17"/>
      <c r="G12" s="17">
        <v>8.4410044771032006E-2</v>
      </c>
      <c r="H12" s="17">
        <v>0.13121430939575299</v>
      </c>
      <c r="I12" s="17">
        <v>9.7567562648580297E-2</v>
      </c>
      <c r="J12" s="17">
        <v>4.6843633762322902E-2</v>
      </c>
      <c r="K12" s="17">
        <v>5.8364466608009501E-2</v>
      </c>
      <c r="L12" s="17">
        <v>2.7336519464524499E-2</v>
      </c>
      <c r="M12" s="17"/>
      <c r="N12" s="17">
        <v>7.3730975983886102E-2</v>
      </c>
      <c r="O12" s="17">
        <v>8.5490542587143004E-2</v>
      </c>
      <c r="P12" s="17">
        <v>6.2668002040429494E-2</v>
      </c>
      <c r="Q12" s="17">
        <v>6.7848598893148399E-2</v>
      </c>
      <c r="R12" s="17"/>
      <c r="S12" s="17">
        <v>7.4973608723530594E-2</v>
      </c>
      <c r="T12" s="17">
        <v>8.9243334193686297E-2</v>
      </c>
      <c r="U12" s="17">
        <v>3.0582212283549799E-2</v>
      </c>
      <c r="V12" s="17">
        <v>4.9699772319178201E-2</v>
      </c>
      <c r="W12" s="17">
        <v>6.8121838765326806E-2</v>
      </c>
      <c r="X12" s="17">
        <v>0.109682419867216</v>
      </c>
      <c r="Y12" s="17">
        <v>9.9569441052483304E-2</v>
      </c>
      <c r="Z12" s="17">
        <v>5.5252193785567102E-2</v>
      </c>
      <c r="AA12" s="17">
        <v>6.6342026824309605E-2</v>
      </c>
      <c r="AB12" s="17">
        <v>6.4132381066160205E-2</v>
      </c>
      <c r="AC12" s="17">
        <v>7.7597376665428999E-2</v>
      </c>
      <c r="AD12" s="17">
        <v>6.1082046021249697E-2</v>
      </c>
      <c r="AE12" s="17"/>
      <c r="AF12" s="17">
        <v>7.1746892783405999E-2</v>
      </c>
      <c r="AG12" s="17">
        <v>8.2635963228568393E-2</v>
      </c>
      <c r="AH12" s="17">
        <v>4.9135754011134403E-2</v>
      </c>
      <c r="AI12" s="17"/>
      <c r="AJ12" s="17">
        <v>6.9711871526027105E-2</v>
      </c>
      <c r="AK12" s="17">
        <v>8.5642596154105605E-2</v>
      </c>
      <c r="AL12" s="17">
        <v>7.7208610913022793E-2</v>
      </c>
      <c r="AM12" s="17">
        <v>0.13289238403233</v>
      </c>
      <c r="AN12" s="17">
        <v>3.4517214539041302E-2</v>
      </c>
    </row>
    <row r="13" spans="2:40" x14ac:dyDescent="0.25">
      <c r="B13" s="18" t="s">
        <v>64</v>
      </c>
      <c r="C13" s="19">
        <v>0.16249660992085399</v>
      </c>
      <c r="D13" s="19">
        <v>0.12513056011196899</v>
      </c>
      <c r="E13" s="19">
        <v>0.198954897986378</v>
      </c>
      <c r="F13" s="19"/>
      <c r="G13" s="19">
        <v>0.120405190814361</v>
      </c>
      <c r="H13" s="19">
        <v>0.13812498432789599</v>
      </c>
      <c r="I13" s="19">
        <v>0.14112452799116099</v>
      </c>
      <c r="J13" s="19">
        <v>0.19314218788670501</v>
      </c>
      <c r="K13" s="19">
        <v>0.17203569442379099</v>
      </c>
      <c r="L13" s="19">
        <v>0.19642789582627401</v>
      </c>
      <c r="M13" s="19"/>
      <c r="N13" s="19">
        <v>0.13413437303400699</v>
      </c>
      <c r="O13" s="19">
        <v>0.162031171396569</v>
      </c>
      <c r="P13" s="19">
        <v>0.15555970200291</v>
      </c>
      <c r="Q13" s="19">
        <v>0.20190520810450999</v>
      </c>
      <c r="R13" s="19"/>
      <c r="S13" s="19">
        <v>0.17577553473641599</v>
      </c>
      <c r="T13" s="19">
        <v>0.14785148619980701</v>
      </c>
      <c r="U13" s="19">
        <v>0.19644358881465501</v>
      </c>
      <c r="V13" s="19">
        <v>0.12750572482401001</v>
      </c>
      <c r="W13" s="19">
        <v>0.14446159781892401</v>
      </c>
      <c r="X13" s="19">
        <v>0.146775617807925</v>
      </c>
      <c r="Y13" s="19">
        <v>0.171963126057778</v>
      </c>
      <c r="Z13" s="19">
        <v>0.15424353040482899</v>
      </c>
      <c r="AA13" s="19">
        <v>0.16343614990445601</v>
      </c>
      <c r="AB13" s="19">
        <v>0.167190124843065</v>
      </c>
      <c r="AC13" s="19">
        <v>0.17024750675584099</v>
      </c>
      <c r="AD13" s="19">
        <v>0.22331156963547599</v>
      </c>
      <c r="AE13" s="19"/>
      <c r="AF13" s="19">
        <v>0.14874705347073</v>
      </c>
      <c r="AG13" s="19">
        <v>0.15114856473643401</v>
      </c>
      <c r="AH13" s="19">
        <v>0.25196378717898299</v>
      </c>
      <c r="AI13" s="19"/>
      <c r="AJ13" s="19">
        <v>0.152320793924801</v>
      </c>
      <c r="AK13" s="19">
        <v>0.126131010055198</v>
      </c>
      <c r="AL13" s="19">
        <v>0.14969636519337901</v>
      </c>
      <c r="AM13" s="19">
        <v>0.15495952099959501</v>
      </c>
      <c r="AN13" s="19">
        <v>0.25998256022260502</v>
      </c>
    </row>
    <row r="14" spans="2:40" x14ac:dyDescent="0.25">
      <c r="B14" s="16"/>
    </row>
    <row r="15" spans="2:40" x14ac:dyDescent="0.25">
      <c r="B15" t="s">
        <v>67</v>
      </c>
    </row>
    <row r="16" spans="2:40" x14ac:dyDescent="0.25">
      <c r="B16" t="s">
        <v>68</v>
      </c>
    </row>
    <row r="18" spans="2:2" x14ac:dyDescent="0.25">
      <c r="B18"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2:AN20"/>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294</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1014</v>
      </c>
      <c r="D7" s="10">
        <v>481</v>
      </c>
      <c r="E7" s="10">
        <v>530</v>
      </c>
      <c r="F7" s="10"/>
      <c r="G7" s="10">
        <v>139</v>
      </c>
      <c r="H7" s="10">
        <v>150</v>
      </c>
      <c r="I7" s="10">
        <v>135</v>
      </c>
      <c r="J7" s="10">
        <v>164</v>
      </c>
      <c r="K7" s="10">
        <v>177</v>
      </c>
      <c r="L7" s="10">
        <v>249</v>
      </c>
      <c r="M7" s="10"/>
      <c r="N7" s="10">
        <v>314</v>
      </c>
      <c r="O7" s="10">
        <v>269</v>
      </c>
      <c r="P7" s="10">
        <v>182</v>
      </c>
      <c r="Q7" s="10">
        <v>245</v>
      </c>
      <c r="R7" s="10"/>
      <c r="S7" s="10">
        <v>130</v>
      </c>
      <c r="T7" s="10">
        <v>138</v>
      </c>
      <c r="U7" s="10">
        <v>94</v>
      </c>
      <c r="V7" s="10">
        <v>93</v>
      </c>
      <c r="W7" s="10">
        <v>60</v>
      </c>
      <c r="X7" s="10">
        <v>97</v>
      </c>
      <c r="Y7" s="10">
        <v>72</v>
      </c>
      <c r="Z7" s="10">
        <v>35</v>
      </c>
      <c r="AA7" s="10">
        <v>124</v>
      </c>
      <c r="AB7" s="10">
        <v>102</v>
      </c>
      <c r="AC7" s="10">
        <v>44</v>
      </c>
      <c r="AD7" s="10">
        <v>25</v>
      </c>
      <c r="AE7" s="10"/>
      <c r="AF7" s="10">
        <v>366</v>
      </c>
      <c r="AG7" s="10">
        <v>477</v>
      </c>
      <c r="AH7" s="10">
        <v>99</v>
      </c>
      <c r="AI7" s="10"/>
      <c r="AJ7" s="10">
        <v>364</v>
      </c>
      <c r="AK7" s="10">
        <v>321</v>
      </c>
      <c r="AL7" s="10">
        <v>87</v>
      </c>
      <c r="AM7" s="10">
        <v>11</v>
      </c>
      <c r="AN7" s="10">
        <v>98</v>
      </c>
    </row>
    <row r="8" spans="2:40" ht="30" customHeight="1" x14ac:dyDescent="0.25">
      <c r="B8" s="11" t="s">
        <v>20</v>
      </c>
      <c r="C8" s="11">
        <v>1005</v>
      </c>
      <c r="D8" s="11">
        <v>482</v>
      </c>
      <c r="E8" s="11">
        <v>520</v>
      </c>
      <c r="F8" s="11"/>
      <c r="G8" s="11">
        <v>143</v>
      </c>
      <c r="H8" s="11">
        <v>151</v>
      </c>
      <c r="I8" s="11">
        <v>146</v>
      </c>
      <c r="J8" s="11">
        <v>177</v>
      </c>
      <c r="K8" s="11">
        <v>165</v>
      </c>
      <c r="L8" s="11">
        <v>224</v>
      </c>
      <c r="M8" s="11"/>
      <c r="N8" s="11">
        <v>292</v>
      </c>
      <c r="O8" s="11">
        <v>255</v>
      </c>
      <c r="P8" s="11">
        <v>194</v>
      </c>
      <c r="Q8" s="11">
        <v>260</v>
      </c>
      <c r="R8" s="11"/>
      <c r="S8" s="11">
        <v>131</v>
      </c>
      <c r="T8" s="11">
        <v>132</v>
      </c>
      <c r="U8" s="11">
        <v>90</v>
      </c>
      <c r="V8" s="11">
        <v>99</v>
      </c>
      <c r="W8" s="11">
        <v>64</v>
      </c>
      <c r="X8" s="11">
        <v>96</v>
      </c>
      <c r="Y8" s="11">
        <v>71</v>
      </c>
      <c r="Z8" s="11">
        <v>33</v>
      </c>
      <c r="AA8" s="11">
        <v>117</v>
      </c>
      <c r="AB8" s="11">
        <v>98</v>
      </c>
      <c r="AC8" s="11">
        <v>42</v>
      </c>
      <c r="AD8" s="11">
        <v>32</v>
      </c>
      <c r="AE8" s="11"/>
      <c r="AF8" s="11">
        <v>364</v>
      </c>
      <c r="AG8" s="11">
        <v>469</v>
      </c>
      <c r="AH8" s="11">
        <v>100</v>
      </c>
      <c r="AI8" s="11"/>
      <c r="AJ8" s="11">
        <v>355</v>
      </c>
      <c r="AK8" s="11">
        <v>320</v>
      </c>
      <c r="AL8" s="11">
        <v>81</v>
      </c>
      <c r="AM8" s="11">
        <v>12</v>
      </c>
      <c r="AN8" s="11">
        <v>100</v>
      </c>
    </row>
    <row r="9" spans="2:40" ht="30" x14ac:dyDescent="0.25">
      <c r="B9" s="18" t="s">
        <v>289</v>
      </c>
      <c r="C9" s="17">
        <v>0.62414463842253298</v>
      </c>
      <c r="D9" s="17">
        <v>0.62713290040247704</v>
      </c>
      <c r="E9" s="17">
        <v>0.62114692416110195</v>
      </c>
      <c r="F9" s="17"/>
      <c r="G9" s="17">
        <v>0.55250509871581199</v>
      </c>
      <c r="H9" s="17">
        <v>0.66385579408133499</v>
      </c>
      <c r="I9" s="17">
        <v>0.61393924457966298</v>
      </c>
      <c r="J9" s="17">
        <v>0.63229129036091503</v>
      </c>
      <c r="K9" s="17">
        <v>0.64501004799053996</v>
      </c>
      <c r="L9" s="17">
        <v>0.62779251815382997</v>
      </c>
      <c r="M9" s="17"/>
      <c r="N9" s="17">
        <v>0.61511837102288902</v>
      </c>
      <c r="O9" s="17">
        <v>0.67643981857189694</v>
      </c>
      <c r="P9" s="17">
        <v>0.58922052441338901</v>
      </c>
      <c r="Q9" s="17">
        <v>0.61513182403222799</v>
      </c>
      <c r="R9" s="17"/>
      <c r="S9" s="17">
        <v>0.635561155259457</v>
      </c>
      <c r="T9" s="17">
        <v>0.62822521928560504</v>
      </c>
      <c r="U9" s="17">
        <v>0.594476449394582</v>
      </c>
      <c r="V9" s="17">
        <v>0.59765896651501804</v>
      </c>
      <c r="W9" s="17">
        <v>0.67987680037550202</v>
      </c>
      <c r="X9" s="17">
        <v>0.67830249687076205</v>
      </c>
      <c r="Y9" s="17">
        <v>0.62954386511831295</v>
      </c>
      <c r="Z9" s="17">
        <v>0.69306179049526795</v>
      </c>
      <c r="AA9" s="17">
        <v>0.62129445782215398</v>
      </c>
      <c r="AB9" s="17">
        <v>0.58159636818617999</v>
      </c>
      <c r="AC9" s="17">
        <v>0.67810085166086298</v>
      </c>
      <c r="AD9" s="17">
        <v>0.43955107986860897</v>
      </c>
      <c r="AE9" s="17"/>
      <c r="AF9" s="17">
        <v>0.58339029733134895</v>
      </c>
      <c r="AG9" s="17">
        <v>0.66351667119607105</v>
      </c>
      <c r="AH9" s="17">
        <v>0.62583986635166999</v>
      </c>
      <c r="AI9" s="17"/>
      <c r="AJ9" s="17">
        <v>0.60976117876955405</v>
      </c>
      <c r="AK9" s="17">
        <v>0.65456541387949896</v>
      </c>
      <c r="AL9" s="17">
        <v>0.62035869326381898</v>
      </c>
      <c r="AM9" s="17">
        <v>0.62045971149160895</v>
      </c>
      <c r="AN9" s="17">
        <v>0.56454736918081805</v>
      </c>
    </row>
    <row r="10" spans="2:40" ht="30" x14ac:dyDescent="0.25">
      <c r="B10" s="18" t="s">
        <v>290</v>
      </c>
      <c r="C10" s="17">
        <v>0.48990106342435902</v>
      </c>
      <c r="D10" s="17">
        <v>0.49648876566441202</v>
      </c>
      <c r="E10" s="17">
        <v>0.480727332833224</v>
      </c>
      <c r="F10" s="17"/>
      <c r="G10" s="17">
        <v>0.44239783657827397</v>
      </c>
      <c r="H10" s="17">
        <v>0.43425395894544899</v>
      </c>
      <c r="I10" s="17">
        <v>0.45299485078042701</v>
      </c>
      <c r="J10" s="17">
        <v>0.49994623865001298</v>
      </c>
      <c r="K10" s="17">
        <v>0.54902719622783303</v>
      </c>
      <c r="L10" s="17">
        <v>0.53030586022584403</v>
      </c>
      <c r="M10" s="17"/>
      <c r="N10" s="17">
        <v>0.53482355959437999</v>
      </c>
      <c r="O10" s="17">
        <v>0.44605778294714099</v>
      </c>
      <c r="P10" s="17">
        <v>0.49894644490180701</v>
      </c>
      <c r="Q10" s="17">
        <v>0.48330734815680498</v>
      </c>
      <c r="R10" s="17"/>
      <c r="S10" s="17">
        <v>0.49839235512373498</v>
      </c>
      <c r="T10" s="17">
        <v>0.431930766957837</v>
      </c>
      <c r="U10" s="17">
        <v>0.43367755820464199</v>
      </c>
      <c r="V10" s="17">
        <v>0.443357453249694</v>
      </c>
      <c r="W10" s="17">
        <v>0.51411924154688504</v>
      </c>
      <c r="X10" s="17">
        <v>0.50270314582358999</v>
      </c>
      <c r="Y10" s="17">
        <v>0.51931449143147002</v>
      </c>
      <c r="Z10" s="17">
        <v>0.41849724750169098</v>
      </c>
      <c r="AA10" s="17">
        <v>0.48995431613676299</v>
      </c>
      <c r="AB10" s="17">
        <v>0.60889644236259899</v>
      </c>
      <c r="AC10" s="17">
        <v>0.55564490335078198</v>
      </c>
      <c r="AD10" s="17">
        <v>0.46775301439874001</v>
      </c>
      <c r="AE10" s="17"/>
      <c r="AF10" s="17">
        <v>0.46174480677070501</v>
      </c>
      <c r="AG10" s="17">
        <v>0.52400622043758305</v>
      </c>
      <c r="AH10" s="17">
        <v>0.45946656074830999</v>
      </c>
      <c r="AI10" s="17"/>
      <c r="AJ10" s="17">
        <v>0.45467736461010699</v>
      </c>
      <c r="AK10" s="17">
        <v>0.50224947479001902</v>
      </c>
      <c r="AL10" s="17">
        <v>0.47367731145511199</v>
      </c>
      <c r="AM10" s="17">
        <v>0.64142624130316395</v>
      </c>
      <c r="AN10" s="17">
        <v>0.45338169255143801</v>
      </c>
    </row>
    <row r="11" spans="2:40" ht="45" x14ac:dyDescent="0.25">
      <c r="B11" s="18" t="s">
        <v>291</v>
      </c>
      <c r="C11" s="17">
        <v>0.37565065128268599</v>
      </c>
      <c r="D11" s="17">
        <v>0.34257576400368001</v>
      </c>
      <c r="E11" s="17">
        <v>0.40650762825450598</v>
      </c>
      <c r="F11" s="17"/>
      <c r="G11" s="17">
        <v>0.45421213530249399</v>
      </c>
      <c r="H11" s="17">
        <v>0.37885448034544</v>
      </c>
      <c r="I11" s="17">
        <v>0.47495028302143999</v>
      </c>
      <c r="J11" s="17">
        <v>0.35858242972344001</v>
      </c>
      <c r="K11" s="17">
        <v>0.31771650672243101</v>
      </c>
      <c r="L11" s="17">
        <v>0.31496174751292899</v>
      </c>
      <c r="M11" s="17"/>
      <c r="N11" s="17">
        <v>0.34037225967512602</v>
      </c>
      <c r="O11" s="17">
        <v>0.38207372754308699</v>
      </c>
      <c r="P11" s="17">
        <v>0.46366322057027998</v>
      </c>
      <c r="Q11" s="17">
        <v>0.34921457701848202</v>
      </c>
      <c r="R11" s="17"/>
      <c r="S11" s="17">
        <v>0.35697288901799001</v>
      </c>
      <c r="T11" s="17">
        <v>0.31721949404810501</v>
      </c>
      <c r="U11" s="17">
        <v>0.39716049567332001</v>
      </c>
      <c r="V11" s="17">
        <v>0.39845150018002601</v>
      </c>
      <c r="W11" s="17">
        <v>0.36253911590365501</v>
      </c>
      <c r="X11" s="17">
        <v>0.404787942069328</v>
      </c>
      <c r="Y11" s="17">
        <v>0.33784752302958898</v>
      </c>
      <c r="Z11" s="17">
        <v>0.34420343484274002</v>
      </c>
      <c r="AA11" s="17">
        <v>0.364529658719425</v>
      </c>
      <c r="AB11" s="17">
        <v>0.41871253648206502</v>
      </c>
      <c r="AC11" s="17">
        <v>0.398572535826202</v>
      </c>
      <c r="AD11" s="17">
        <v>0.49440972113109699</v>
      </c>
      <c r="AE11" s="17"/>
      <c r="AF11" s="17">
        <v>0.372516716055737</v>
      </c>
      <c r="AG11" s="17">
        <v>0.37611823154791602</v>
      </c>
      <c r="AH11" s="17">
        <v>0.31204735169807302</v>
      </c>
      <c r="AI11" s="17"/>
      <c r="AJ11" s="17">
        <v>0.32045344077696403</v>
      </c>
      <c r="AK11" s="17">
        <v>0.40981789436312699</v>
      </c>
      <c r="AL11" s="17">
        <v>0.29953584745822898</v>
      </c>
      <c r="AM11" s="17">
        <v>0.36314686328191398</v>
      </c>
      <c r="AN11" s="17">
        <v>0.39166537148240699</v>
      </c>
    </row>
    <row r="12" spans="2:40" ht="75" x14ac:dyDescent="0.25">
      <c r="B12" s="18" t="s">
        <v>292</v>
      </c>
      <c r="C12" s="17">
        <v>0.35674925807503799</v>
      </c>
      <c r="D12" s="17">
        <v>0.32454609995092998</v>
      </c>
      <c r="E12" s="17">
        <v>0.38269395809808399</v>
      </c>
      <c r="F12" s="17"/>
      <c r="G12" s="17">
        <v>0.29376348631931798</v>
      </c>
      <c r="H12" s="17">
        <v>0.32917114938929898</v>
      </c>
      <c r="I12" s="17">
        <v>0.41199047596857302</v>
      </c>
      <c r="J12" s="17">
        <v>0.36507306760913</v>
      </c>
      <c r="K12" s="17">
        <v>0.392680634301597</v>
      </c>
      <c r="L12" s="17">
        <v>0.34651787837506198</v>
      </c>
      <c r="M12" s="17"/>
      <c r="N12" s="17">
        <v>0.34712134797969002</v>
      </c>
      <c r="O12" s="17">
        <v>0.304153293589846</v>
      </c>
      <c r="P12" s="17">
        <v>0.34980294024311898</v>
      </c>
      <c r="Q12" s="17">
        <v>0.42528679547058001</v>
      </c>
      <c r="R12" s="17"/>
      <c r="S12" s="17">
        <v>0.44798922207022002</v>
      </c>
      <c r="T12" s="17">
        <v>0.32241498736868202</v>
      </c>
      <c r="U12" s="17">
        <v>0.38412845029898701</v>
      </c>
      <c r="V12" s="17">
        <v>0.36334830933782097</v>
      </c>
      <c r="W12" s="17">
        <v>0.33547182227271999</v>
      </c>
      <c r="X12" s="17">
        <v>0.32623770649955802</v>
      </c>
      <c r="Y12" s="17">
        <v>0.42177042060946701</v>
      </c>
      <c r="Z12" s="17">
        <v>0.33629302224704899</v>
      </c>
      <c r="AA12" s="17">
        <v>0.29765527491186899</v>
      </c>
      <c r="AB12" s="17">
        <v>0.30849728216072198</v>
      </c>
      <c r="AC12" s="17">
        <v>0.50641991566549105</v>
      </c>
      <c r="AD12" s="17">
        <v>0.204410577893405</v>
      </c>
      <c r="AE12" s="17"/>
      <c r="AF12" s="17">
        <v>0.35947996171248398</v>
      </c>
      <c r="AG12" s="17">
        <v>0.34523927659345499</v>
      </c>
      <c r="AH12" s="17">
        <v>0.41185054867128501</v>
      </c>
      <c r="AI12" s="17"/>
      <c r="AJ12" s="17">
        <v>0.337340695207823</v>
      </c>
      <c r="AK12" s="17">
        <v>0.38273524076988802</v>
      </c>
      <c r="AL12" s="17">
        <v>0.35582360625512099</v>
      </c>
      <c r="AM12" s="17">
        <v>0.55031466096639603</v>
      </c>
      <c r="AN12" s="17">
        <v>0.32635547555091698</v>
      </c>
    </row>
    <row r="13" spans="2:40" ht="30" x14ac:dyDescent="0.25">
      <c r="B13" s="18" t="s">
        <v>293</v>
      </c>
      <c r="C13" s="17">
        <v>0.24742008794438899</v>
      </c>
      <c r="D13" s="17">
        <v>0.233284674400837</v>
      </c>
      <c r="E13" s="17">
        <v>0.262000372667889</v>
      </c>
      <c r="F13" s="17"/>
      <c r="G13" s="17">
        <v>0.33856066341797197</v>
      </c>
      <c r="H13" s="17">
        <v>0.32287904003754098</v>
      </c>
      <c r="I13" s="17">
        <v>0.324514071818433</v>
      </c>
      <c r="J13" s="17">
        <v>0.30688596090032699</v>
      </c>
      <c r="K13" s="17">
        <v>0.204396591214873</v>
      </c>
      <c r="L13" s="17">
        <v>7.2570716315324996E-2</v>
      </c>
      <c r="M13" s="17"/>
      <c r="N13" s="17">
        <v>0.190374994283453</v>
      </c>
      <c r="O13" s="17">
        <v>0.22971066045486299</v>
      </c>
      <c r="P13" s="17">
        <v>0.29524218946396602</v>
      </c>
      <c r="Q13" s="17">
        <v>0.29304018937641502</v>
      </c>
      <c r="R13" s="17"/>
      <c r="S13" s="17">
        <v>0.25044934019503301</v>
      </c>
      <c r="T13" s="17">
        <v>0.23404898577266001</v>
      </c>
      <c r="U13" s="17">
        <v>0.15443457204289801</v>
      </c>
      <c r="V13" s="17">
        <v>0.25180568224760902</v>
      </c>
      <c r="W13" s="17">
        <v>0.28114801060706102</v>
      </c>
      <c r="X13" s="17">
        <v>0.260645288629411</v>
      </c>
      <c r="Y13" s="17">
        <v>0.20053576241693299</v>
      </c>
      <c r="Z13" s="17">
        <v>0.30605051036131897</v>
      </c>
      <c r="AA13" s="17">
        <v>0.289331574242635</v>
      </c>
      <c r="AB13" s="17">
        <v>0.21731665985868001</v>
      </c>
      <c r="AC13" s="17">
        <v>0.29973920911907098</v>
      </c>
      <c r="AD13" s="17">
        <v>0.34048241248697902</v>
      </c>
      <c r="AE13" s="17"/>
      <c r="AF13" s="17">
        <v>0.23691251695152299</v>
      </c>
      <c r="AG13" s="17">
        <v>0.229880619268097</v>
      </c>
      <c r="AH13" s="17">
        <v>0.29093828713861702</v>
      </c>
      <c r="AI13" s="17"/>
      <c r="AJ13" s="17">
        <v>0.21193730719922799</v>
      </c>
      <c r="AK13" s="17">
        <v>0.28029728879378701</v>
      </c>
      <c r="AL13" s="17">
        <v>0.15488213738468301</v>
      </c>
      <c r="AM13" s="17">
        <v>0.194955856598162</v>
      </c>
      <c r="AN13" s="17">
        <v>0.30853967794548498</v>
      </c>
    </row>
    <row r="14" spans="2:40" x14ac:dyDescent="0.25">
      <c r="B14" s="18" t="s">
        <v>161</v>
      </c>
      <c r="C14" s="17">
        <v>4.5642237121180304E-3</v>
      </c>
      <c r="D14" s="17">
        <v>3.4926242800577601E-3</v>
      </c>
      <c r="E14" s="17">
        <v>5.5840352365859403E-3</v>
      </c>
      <c r="F14" s="17"/>
      <c r="G14" s="17">
        <v>0</v>
      </c>
      <c r="H14" s="17">
        <v>0</v>
      </c>
      <c r="I14" s="17">
        <v>0</v>
      </c>
      <c r="J14" s="17">
        <v>0</v>
      </c>
      <c r="K14" s="17">
        <v>1.08333039860869E-2</v>
      </c>
      <c r="L14" s="17">
        <v>1.25333833685633E-2</v>
      </c>
      <c r="M14" s="17"/>
      <c r="N14" s="17">
        <v>2.7713587016024201E-3</v>
      </c>
      <c r="O14" s="17">
        <v>3.8308226277265199E-3</v>
      </c>
      <c r="P14" s="17">
        <v>0</v>
      </c>
      <c r="Q14" s="17">
        <v>7.41428675422438E-3</v>
      </c>
      <c r="R14" s="17"/>
      <c r="S14" s="17">
        <v>0</v>
      </c>
      <c r="T14" s="17">
        <v>1.3510412488977599E-2</v>
      </c>
      <c r="U14" s="17">
        <v>0</v>
      </c>
      <c r="V14" s="17">
        <v>0</v>
      </c>
      <c r="W14" s="17">
        <v>1.52083009062842E-2</v>
      </c>
      <c r="X14" s="17">
        <v>0</v>
      </c>
      <c r="Y14" s="17">
        <v>0</v>
      </c>
      <c r="Z14" s="17">
        <v>3.0637366195390901E-2</v>
      </c>
      <c r="AA14" s="17">
        <v>6.9196886175647799E-3</v>
      </c>
      <c r="AB14" s="17">
        <v>0</v>
      </c>
      <c r="AC14" s="17">
        <v>0</v>
      </c>
      <c r="AD14" s="17">
        <v>0</v>
      </c>
      <c r="AE14" s="17"/>
      <c r="AF14" s="17">
        <v>1.26082194858928E-2</v>
      </c>
      <c r="AG14" s="17">
        <v>0</v>
      </c>
      <c r="AH14" s="17">
        <v>0</v>
      </c>
      <c r="AI14" s="17"/>
      <c r="AJ14" s="17">
        <v>1.0183770138645999E-2</v>
      </c>
      <c r="AK14" s="17">
        <v>3.0509007807170202E-3</v>
      </c>
      <c r="AL14" s="17">
        <v>0</v>
      </c>
      <c r="AM14" s="17">
        <v>0</v>
      </c>
      <c r="AN14" s="17">
        <v>0</v>
      </c>
    </row>
    <row r="15" spans="2:40" x14ac:dyDescent="0.25">
      <c r="B15" s="18" t="s">
        <v>122</v>
      </c>
      <c r="C15" s="19">
        <v>3.4455574121657701E-2</v>
      </c>
      <c r="D15" s="19">
        <v>2.4005731641882001E-2</v>
      </c>
      <c r="E15" s="19">
        <v>4.4339828203323398E-2</v>
      </c>
      <c r="F15" s="19"/>
      <c r="G15" s="19">
        <v>2.9591783702299399E-2</v>
      </c>
      <c r="H15" s="19">
        <v>3.8517373031985498E-2</v>
      </c>
      <c r="I15" s="19">
        <v>4.26357499810298E-2</v>
      </c>
      <c r="J15" s="19">
        <v>4.5134926827830602E-2</v>
      </c>
      <c r="K15" s="19">
        <v>2.42296798027846E-2</v>
      </c>
      <c r="L15" s="19">
        <v>2.8554921696966801E-2</v>
      </c>
      <c r="M15" s="19"/>
      <c r="N15" s="19">
        <v>1.5347814204598799E-2</v>
      </c>
      <c r="O15" s="19">
        <v>3.0326352005004099E-2</v>
      </c>
      <c r="P15" s="19">
        <v>2.9577206524182002E-2</v>
      </c>
      <c r="Q15" s="19">
        <v>6.4136066326937594E-2</v>
      </c>
      <c r="R15" s="19"/>
      <c r="S15" s="19">
        <v>4.5184931734021098E-2</v>
      </c>
      <c r="T15" s="19">
        <v>0</v>
      </c>
      <c r="U15" s="19">
        <v>6.4036130408442304E-2</v>
      </c>
      <c r="V15" s="19">
        <v>4.1115599366199303E-2</v>
      </c>
      <c r="W15" s="19">
        <v>3.7097175604370897E-2</v>
      </c>
      <c r="X15" s="19">
        <v>6.3723122983382702E-2</v>
      </c>
      <c r="Y15" s="19">
        <v>0</v>
      </c>
      <c r="Z15" s="19">
        <v>0</v>
      </c>
      <c r="AA15" s="19">
        <v>4.1901975050229703E-2</v>
      </c>
      <c r="AB15" s="19">
        <v>3.7638937688158701E-2</v>
      </c>
      <c r="AC15" s="19">
        <v>0</v>
      </c>
      <c r="AD15" s="19">
        <v>5.6225884214885398E-2</v>
      </c>
      <c r="AE15" s="19"/>
      <c r="AF15" s="19">
        <v>3.4521394820984902E-2</v>
      </c>
      <c r="AG15" s="19">
        <v>3.1584364921232101E-2</v>
      </c>
      <c r="AH15" s="19">
        <v>4.2132895391048898E-2</v>
      </c>
      <c r="AI15" s="19"/>
      <c r="AJ15" s="19">
        <v>2.8740715825247599E-2</v>
      </c>
      <c r="AK15" s="19">
        <v>3.7097587654025703E-2</v>
      </c>
      <c r="AL15" s="19">
        <v>5.7701710678009797E-2</v>
      </c>
      <c r="AM15" s="19">
        <v>0</v>
      </c>
      <c r="AN15" s="19">
        <v>3.0902285847161998E-2</v>
      </c>
    </row>
    <row r="16" spans="2:40" x14ac:dyDescent="0.25">
      <c r="B16" s="16" t="s">
        <v>295</v>
      </c>
    </row>
    <row r="17" spans="2:2" x14ac:dyDescent="0.25">
      <c r="B17" t="s">
        <v>67</v>
      </c>
    </row>
    <row r="18" spans="2:2" x14ac:dyDescent="0.25">
      <c r="B18" t="s">
        <v>68</v>
      </c>
    </row>
    <row r="20" spans="2:2" x14ac:dyDescent="0.25">
      <c r="B20"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B2:AN22"/>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304</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1014</v>
      </c>
      <c r="D7" s="10">
        <v>481</v>
      </c>
      <c r="E7" s="10">
        <v>530</v>
      </c>
      <c r="F7" s="10"/>
      <c r="G7" s="10">
        <v>139</v>
      </c>
      <c r="H7" s="10">
        <v>150</v>
      </c>
      <c r="I7" s="10">
        <v>135</v>
      </c>
      <c r="J7" s="10">
        <v>164</v>
      </c>
      <c r="K7" s="10">
        <v>177</v>
      </c>
      <c r="L7" s="10">
        <v>249</v>
      </c>
      <c r="M7" s="10"/>
      <c r="N7" s="10">
        <v>314</v>
      </c>
      <c r="O7" s="10">
        <v>269</v>
      </c>
      <c r="P7" s="10">
        <v>182</v>
      </c>
      <c r="Q7" s="10">
        <v>245</v>
      </c>
      <c r="R7" s="10"/>
      <c r="S7" s="10">
        <v>130</v>
      </c>
      <c r="T7" s="10">
        <v>138</v>
      </c>
      <c r="U7" s="10">
        <v>94</v>
      </c>
      <c r="V7" s="10">
        <v>93</v>
      </c>
      <c r="W7" s="10">
        <v>60</v>
      </c>
      <c r="X7" s="10">
        <v>97</v>
      </c>
      <c r="Y7" s="10">
        <v>72</v>
      </c>
      <c r="Z7" s="10">
        <v>35</v>
      </c>
      <c r="AA7" s="10">
        <v>124</v>
      </c>
      <c r="AB7" s="10">
        <v>102</v>
      </c>
      <c r="AC7" s="10">
        <v>44</v>
      </c>
      <c r="AD7" s="10">
        <v>25</v>
      </c>
      <c r="AE7" s="10"/>
      <c r="AF7" s="10">
        <v>366</v>
      </c>
      <c r="AG7" s="10">
        <v>477</v>
      </c>
      <c r="AH7" s="10">
        <v>99</v>
      </c>
      <c r="AI7" s="10"/>
      <c r="AJ7" s="10">
        <v>364</v>
      </c>
      <c r="AK7" s="10">
        <v>321</v>
      </c>
      <c r="AL7" s="10">
        <v>87</v>
      </c>
      <c r="AM7" s="10">
        <v>11</v>
      </c>
      <c r="AN7" s="10">
        <v>98</v>
      </c>
    </row>
    <row r="8" spans="2:40" ht="30" customHeight="1" x14ac:dyDescent="0.25">
      <c r="B8" s="11" t="s">
        <v>20</v>
      </c>
      <c r="C8" s="11">
        <v>1005</v>
      </c>
      <c r="D8" s="11">
        <v>482</v>
      </c>
      <c r="E8" s="11">
        <v>520</v>
      </c>
      <c r="F8" s="11"/>
      <c r="G8" s="11">
        <v>143</v>
      </c>
      <c r="H8" s="11">
        <v>151</v>
      </c>
      <c r="I8" s="11">
        <v>146</v>
      </c>
      <c r="J8" s="11">
        <v>177</v>
      </c>
      <c r="K8" s="11">
        <v>165</v>
      </c>
      <c r="L8" s="11">
        <v>224</v>
      </c>
      <c r="M8" s="11"/>
      <c r="N8" s="11">
        <v>292</v>
      </c>
      <c r="O8" s="11">
        <v>255</v>
      </c>
      <c r="P8" s="11">
        <v>194</v>
      </c>
      <c r="Q8" s="11">
        <v>260</v>
      </c>
      <c r="R8" s="11"/>
      <c r="S8" s="11">
        <v>131</v>
      </c>
      <c r="T8" s="11">
        <v>132</v>
      </c>
      <c r="U8" s="11">
        <v>90</v>
      </c>
      <c r="V8" s="11">
        <v>99</v>
      </c>
      <c r="W8" s="11">
        <v>64</v>
      </c>
      <c r="X8" s="11">
        <v>96</v>
      </c>
      <c r="Y8" s="11">
        <v>71</v>
      </c>
      <c r="Z8" s="11">
        <v>33</v>
      </c>
      <c r="AA8" s="11">
        <v>117</v>
      </c>
      <c r="AB8" s="11">
        <v>98</v>
      </c>
      <c r="AC8" s="11">
        <v>42</v>
      </c>
      <c r="AD8" s="11">
        <v>32</v>
      </c>
      <c r="AE8" s="11"/>
      <c r="AF8" s="11">
        <v>364</v>
      </c>
      <c r="AG8" s="11">
        <v>469</v>
      </c>
      <c r="AH8" s="11">
        <v>100</v>
      </c>
      <c r="AI8" s="11"/>
      <c r="AJ8" s="11">
        <v>355</v>
      </c>
      <c r="AK8" s="11">
        <v>320</v>
      </c>
      <c r="AL8" s="11">
        <v>81</v>
      </c>
      <c r="AM8" s="11">
        <v>12</v>
      </c>
      <c r="AN8" s="11">
        <v>100</v>
      </c>
    </row>
    <row r="9" spans="2:40" x14ac:dyDescent="0.25">
      <c r="B9" s="18" t="s">
        <v>296</v>
      </c>
      <c r="C9" s="17">
        <v>1.5973478147889499E-2</v>
      </c>
      <c r="D9" s="17">
        <v>9.5659936792592999E-3</v>
      </c>
      <c r="E9" s="17">
        <v>2.2003112304201902E-2</v>
      </c>
      <c r="F9" s="17"/>
      <c r="G9" s="17">
        <v>0</v>
      </c>
      <c r="H9" s="17">
        <v>1.37767743030536E-2</v>
      </c>
      <c r="I9" s="17">
        <v>6.4987026163553299E-3</v>
      </c>
      <c r="J9" s="17">
        <v>1.084799673043E-2</v>
      </c>
      <c r="K9" s="17">
        <v>3.9028613389223699E-2</v>
      </c>
      <c r="L9" s="17">
        <v>2.0883562842229499E-2</v>
      </c>
      <c r="M9" s="17"/>
      <c r="N9" s="17">
        <v>1.8480578261107501E-2</v>
      </c>
      <c r="O9" s="17">
        <v>1.06018050869656E-2</v>
      </c>
      <c r="P9" s="17">
        <v>5.2453418438730302E-3</v>
      </c>
      <c r="Q9" s="17">
        <v>2.6669278097936299E-2</v>
      </c>
      <c r="R9" s="17"/>
      <c r="S9" s="17">
        <v>2.09891918048505E-2</v>
      </c>
      <c r="T9" s="17">
        <v>2.2307572821980901E-2</v>
      </c>
      <c r="U9" s="17">
        <v>1.21563993124712E-2</v>
      </c>
      <c r="V9" s="17">
        <v>0</v>
      </c>
      <c r="W9" s="17">
        <v>0</v>
      </c>
      <c r="X9" s="17">
        <v>0</v>
      </c>
      <c r="Y9" s="17">
        <v>5.23153265535111E-2</v>
      </c>
      <c r="Z9" s="17">
        <v>2.4098545350466401E-2</v>
      </c>
      <c r="AA9" s="17">
        <v>1.57260709432448E-2</v>
      </c>
      <c r="AB9" s="17">
        <v>9.1831915323295696E-3</v>
      </c>
      <c r="AC9" s="17">
        <v>2.1536319288001201E-2</v>
      </c>
      <c r="AD9" s="17">
        <v>3.4404566947955302E-2</v>
      </c>
      <c r="AE9" s="17"/>
      <c r="AF9" s="17">
        <v>2.61299153118775E-2</v>
      </c>
      <c r="AG9" s="17">
        <v>1.1857296688042701E-2</v>
      </c>
      <c r="AH9" s="17">
        <v>9.9071149114144403E-3</v>
      </c>
      <c r="AI9" s="17"/>
      <c r="AJ9" s="17">
        <v>2.90703549120109E-2</v>
      </c>
      <c r="AK9" s="17">
        <v>1.4465833071434E-2</v>
      </c>
      <c r="AL9" s="17">
        <v>0</v>
      </c>
      <c r="AM9" s="17">
        <v>0</v>
      </c>
      <c r="AN9" s="17">
        <v>0</v>
      </c>
    </row>
    <row r="10" spans="2:40" ht="30" x14ac:dyDescent="0.25">
      <c r="B10" s="18" t="s">
        <v>297</v>
      </c>
      <c r="C10" s="17">
        <v>8.8869393871371397E-2</v>
      </c>
      <c r="D10" s="17">
        <v>7.9038837164772696E-2</v>
      </c>
      <c r="E10" s="17">
        <v>9.85080386107762E-2</v>
      </c>
      <c r="F10" s="17"/>
      <c r="G10" s="17">
        <v>8.2322070833334995E-2</v>
      </c>
      <c r="H10" s="17">
        <v>7.3450004313345807E-2</v>
      </c>
      <c r="I10" s="17">
        <v>8.59395648383873E-2</v>
      </c>
      <c r="J10" s="17">
        <v>6.7727255382399598E-2</v>
      </c>
      <c r="K10" s="17">
        <v>9.9086682161877396E-2</v>
      </c>
      <c r="L10" s="17">
        <v>0.114622805341498</v>
      </c>
      <c r="M10" s="17"/>
      <c r="N10" s="17">
        <v>7.6452766988414203E-2</v>
      </c>
      <c r="O10" s="17">
        <v>8.6822469208603495E-2</v>
      </c>
      <c r="P10" s="17">
        <v>0.13123163572781801</v>
      </c>
      <c r="Q10" s="17">
        <v>7.1266538907122701E-2</v>
      </c>
      <c r="R10" s="17"/>
      <c r="S10" s="17">
        <v>0.106029819378514</v>
      </c>
      <c r="T10" s="17">
        <v>0.117498774780113</v>
      </c>
      <c r="U10" s="17">
        <v>7.4569364244858494E-2</v>
      </c>
      <c r="V10" s="17">
        <v>0.10556355094709501</v>
      </c>
      <c r="W10" s="17">
        <v>0.115727227615645</v>
      </c>
      <c r="X10" s="17">
        <v>6.0203467546517099E-2</v>
      </c>
      <c r="Y10" s="17">
        <v>0.107012215735829</v>
      </c>
      <c r="Z10" s="17">
        <v>5.3004313502922902E-2</v>
      </c>
      <c r="AA10" s="17">
        <v>7.4339863125646902E-2</v>
      </c>
      <c r="AB10" s="17">
        <v>5.7588905315007599E-2</v>
      </c>
      <c r="AC10" s="17">
        <v>5.37689580857219E-2</v>
      </c>
      <c r="AD10" s="17">
        <v>0.11318989990876099</v>
      </c>
      <c r="AE10" s="17"/>
      <c r="AF10" s="17">
        <v>0.124716743151781</v>
      </c>
      <c r="AG10" s="17">
        <v>6.3689248284983596E-2</v>
      </c>
      <c r="AH10" s="17">
        <v>0.101174849104151</v>
      </c>
      <c r="AI10" s="17"/>
      <c r="AJ10" s="17">
        <v>9.9779421360755099E-2</v>
      </c>
      <c r="AK10" s="17">
        <v>7.9734071097816203E-2</v>
      </c>
      <c r="AL10" s="17">
        <v>8.0558338106208494E-2</v>
      </c>
      <c r="AM10" s="17">
        <v>0.17609828703864699</v>
      </c>
      <c r="AN10" s="17">
        <v>0.132937752903972</v>
      </c>
    </row>
    <row r="11" spans="2:40" ht="30" x14ac:dyDescent="0.25">
      <c r="B11" s="18" t="s">
        <v>298</v>
      </c>
      <c r="C11" s="17">
        <v>0.154920486137926</v>
      </c>
      <c r="D11" s="17">
        <v>0.16875693887495</v>
      </c>
      <c r="E11" s="17">
        <v>0.14304123116696901</v>
      </c>
      <c r="F11" s="17"/>
      <c r="G11" s="17">
        <v>0.19544445787369599</v>
      </c>
      <c r="H11" s="17">
        <v>0.126225234785178</v>
      </c>
      <c r="I11" s="17">
        <v>0.122714245088131</v>
      </c>
      <c r="J11" s="17">
        <v>0.12702218067968801</v>
      </c>
      <c r="K11" s="17">
        <v>0.14187373577844201</v>
      </c>
      <c r="L11" s="17">
        <v>0.20119942970820001</v>
      </c>
      <c r="M11" s="17"/>
      <c r="N11" s="17">
        <v>0.13432607758366799</v>
      </c>
      <c r="O11" s="17">
        <v>0.20029971363011101</v>
      </c>
      <c r="P11" s="17">
        <v>0.12426971923678599</v>
      </c>
      <c r="Q11" s="17">
        <v>0.15884366944568001</v>
      </c>
      <c r="R11" s="17"/>
      <c r="S11" s="17">
        <v>0.12527099644808701</v>
      </c>
      <c r="T11" s="17">
        <v>0.13705308066406599</v>
      </c>
      <c r="U11" s="17">
        <v>0.17572420975769601</v>
      </c>
      <c r="V11" s="17">
        <v>0.21122484102843</v>
      </c>
      <c r="W11" s="17">
        <v>0.127427745239035</v>
      </c>
      <c r="X11" s="17">
        <v>0.16937331730551</v>
      </c>
      <c r="Y11" s="17">
        <v>0.242683522337788</v>
      </c>
      <c r="Z11" s="17">
        <v>8.7238514592952204E-2</v>
      </c>
      <c r="AA11" s="17">
        <v>0.19590099008353201</v>
      </c>
      <c r="AB11" s="17">
        <v>0.111263206634013</v>
      </c>
      <c r="AC11" s="17">
        <v>6.7184188072289999E-2</v>
      </c>
      <c r="AD11" s="17">
        <v>0.107077382091434</v>
      </c>
      <c r="AE11" s="17"/>
      <c r="AF11" s="17">
        <v>0.16645617733342</v>
      </c>
      <c r="AG11" s="17">
        <v>0.157158842849073</v>
      </c>
      <c r="AH11" s="17">
        <v>0.124733104492909</v>
      </c>
      <c r="AI11" s="17"/>
      <c r="AJ11" s="17">
        <v>0.20350444718132499</v>
      </c>
      <c r="AK11" s="17">
        <v>0.119523833464875</v>
      </c>
      <c r="AL11" s="17">
        <v>0.14214280260944101</v>
      </c>
      <c r="AM11" s="17">
        <v>0.35255448752031299</v>
      </c>
      <c r="AN11" s="17">
        <v>0.13040345906249401</v>
      </c>
    </row>
    <row r="12" spans="2:40" ht="30" x14ac:dyDescent="0.25">
      <c r="B12" s="18" t="s">
        <v>299</v>
      </c>
      <c r="C12" s="17">
        <v>0.124944209972242</v>
      </c>
      <c r="D12" s="17">
        <v>0.129308562142706</v>
      </c>
      <c r="E12" s="17">
        <v>0.12165559505861</v>
      </c>
      <c r="F12" s="17"/>
      <c r="G12" s="17">
        <v>0.18068272688314199</v>
      </c>
      <c r="H12" s="17">
        <v>0.122211107422714</v>
      </c>
      <c r="I12" s="17">
        <v>0.14520955684087999</v>
      </c>
      <c r="J12" s="17">
        <v>0.13284424761997299</v>
      </c>
      <c r="K12" s="17">
        <v>0.11399754921460301</v>
      </c>
      <c r="L12" s="17">
        <v>7.9833384167740898E-2</v>
      </c>
      <c r="M12" s="17"/>
      <c r="N12" s="17">
        <v>0.13396686652183001</v>
      </c>
      <c r="O12" s="17">
        <v>0.10076254768564</v>
      </c>
      <c r="P12" s="17">
        <v>0.180726263563836</v>
      </c>
      <c r="Q12" s="17">
        <v>9.4309827946526106E-2</v>
      </c>
      <c r="R12" s="17"/>
      <c r="S12" s="17">
        <v>0.147079534798609</v>
      </c>
      <c r="T12" s="17">
        <v>0.17338818982343501</v>
      </c>
      <c r="U12" s="17">
        <v>0.12181460864982301</v>
      </c>
      <c r="V12" s="17">
        <v>0.121669552571012</v>
      </c>
      <c r="W12" s="17">
        <v>7.1053660332184798E-2</v>
      </c>
      <c r="X12" s="17">
        <v>4.5058255772898001E-2</v>
      </c>
      <c r="Y12" s="17">
        <v>9.0081828702690603E-2</v>
      </c>
      <c r="Z12" s="17">
        <v>0.14256169446189201</v>
      </c>
      <c r="AA12" s="17">
        <v>0.16357099917568901</v>
      </c>
      <c r="AB12" s="17">
        <v>0.15310836820729701</v>
      </c>
      <c r="AC12" s="17">
        <v>0.120883136435705</v>
      </c>
      <c r="AD12" s="17">
        <v>3.8564489046322203E-2</v>
      </c>
      <c r="AE12" s="17"/>
      <c r="AF12" s="17">
        <v>9.98343675601744E-2</v>
      </c>
      <c r="AG12" s="17">
        <v>0.13668191820047501</v>
      </c>
      <c r="AH12" s="17">
        <v>0.10809116277389701</v>
      </c>
      <c r="AI12" s="17"/>
      <c r="AJ12" s="17">
        <v>0.13000212953304599</v>
      </c>
      <c r="AK12" s="17">
        <v>0.142377970692802</v>
      </c>
      <c r="AL12" s="17">
        <v>9.3804733472686294E-2</v>
      </c>
      <c r="AM12" s="17">
        <v>0</v>
      </c>
      <c r="AN12" s="17">
        <v>8.8298267340482794E-2</v>
      </c>
    </row>
    <row r="13" spans="2:40" ht="30" x14ac:dyDescent="0.25">
      <c r="B13" s="18" t="s">
        <v>300</v>
      </c>
      <c r="C13" s="17">
        <v>0.14308734906022</v>
      </c>
      <c r="D13" s="17">
        <v>0.145866195712478</v>
      </c>
      <c r="E13" s="17">
        <v>0.14137624341967001</v>
      </c>
      <c r="F13" s="17"/>
      <c r="G13" s="17">
        <v>0.16082026529945201</v>
      </c>
      <c r="H13" s="17">
        <v>0.1467478884864</v>
      </c>
      <c r="I13" s="17">
        <v>0.16340177484707699</v>
      </c>
      <c r="J13" s="17">
        <v>0.129856280043118</v>
      </c>
      <c r="K13" s="17">
        <v>0.14706474108883399</v>
      </c>
      <c r="L13" s="17">
        <v>0.12363046177243001</v>
      </c>
      <c r="M13" s="17"/>
      <c r="N13" s="17">
        <v>0.15949802497381399</v>
      </c>
      <c r="O13" s="17">
        <v>0.13798980618419701</v>
      </c>
      <c r="P13" s="17">
        <v>0.15311300026970401</v>
      </c>
      <c r="Q13" s="17">
        <v>0.12440780850170299</v>
      </c>
      <c r="R13" s="17"/>
      <c r="S13" s="17">
        <v>0.146413219248508</v>
      </c>
      <c r="T13" s="17">
        <v>0.13500732350634601</v>
      </c>
      <c r="U13" s="17">
        <v>0.15702015098311101</v>
      </c>
      <c r="V13" s="17">
        <v>0.17057706931259001</v>
      </c>
      <c r="W13" s="17">
        <v>8.8583588014071998E-2</v>
      </c>
      <c r="X13" s="17">
        <v>0.127557781440959</v>
      </c>
      <c r="Y13" s="17">
        <v>0.13316912503676701</v>
      </c>
      <c r="Z13" s="17">
        <v>0.22832054575399</v>
      </c>
      <c r="AA13" s="17">
        <v>0.146030113419017</v>
      </c>
      <c r="AB13" s="17">
        <v>0.13561026299012599</v>
      </c>
      <c r="AC13" s="17">
        <v>0.13112557826770799</v>
      </c>
      <c r="AD13" s="17">
        <v>0.15486531222175201</v>
      </c>
      <c r="AE13" s="17"/>
      <c r="AF13" s="17">
        <v>0.13287983896554401</v>
      </c>
      <c r="AG13" s="17">
        <v>0.13719968965447901</v>
      </c>
      <c r="AH13" s="17">
        <v>0.19909449749400901</v>
      </c>
      <c r="AI13" s="17"/>
      <c r="AJ13" s="17">
        <v>0.105368443093789</v>
      </c>
      <c r="AK13" s="17">
        <v>0.148334461194088</v>
      </c>
      <c r="AL13" s="17">
        <v>0.13294918792640301</v>
      </c>
      <c r="AM13" s="17">
        <v>0</v>
      </c>
      <c r="AN13" s="17">
        <v>0.23220851321824101</v>
      </c>
    </row>
    <row r="14" spans="2:40" ht="30" x14ac:dyDescent="0.25">
      <c r="B14" s="18" t="s">
        <v>301</v>
      </c>
      <c r="C14" s="17">
        <v>0.12797196420298501</v>
      </c>
      <c r="D14" s="17">
        <v>0.133078748720273</v>
      </c>
      <c r="E14" s="17">
        <v>0.119746487745249</v>
      </c>
      <c r="F14" s="17"/>
      <c r="G14" s="17">
        <v>0.13455996161915099</v>
      </c>
      <c r="H14" s="17">
        <v>0.19709116077105099</v>
      </c>
      <c r="I14" s="17">
        <v>0.13598196374035801</v>
      </c>
      <c r="J14" s="17">
        <v>0.115614243206297</v>
      </c>
      <c r="K14" s="17">
        <v>8.8415257348222198E-2</v>
      </c>
      <c r="L14" s="17">
        <v>0.11078171642541899</v>
      </c>
      <c r="M14" s="17"/>
      <c r="N14" s="17">
        <v>0.12233284623247601</v>
      </c>
      <c r="O14" s="17">
        <v>0.123611946517142</v>
      </c>
      <c r="P14" s="17">
        <v>0.133134113672571</v>
      </c>
      <c r="Q14" s="17">
        <v>0.13271889971741599</v>
      </c>
      <c r="R14" s="17"/>
      <c r="S14" s="17">
        <v>0.101089986681888</v>
      </c>
      <c r="T14" s="17">
        <v>9.0721485332407703E-2</v>
      </c>
      <c r="U14" s="17">
        <v>8.3409325187066605E-2</v>
      </c>
      <c r="V14" s="17">
        <v>7.6148044897155098E-2</v>
      </c>
      <c r="W14" s="17">
        <v>0.231063231023691</v>
      </c>
      <c r="X14" s="17">
        <v>0.19961946617749099</v>
      </c>
      <c r="Y14" s="17">
        <v>9.72939870995531E-2</v>
      </c>
      <c r="Z14" s="17">
        <v>0.207877367612677</v>
      </c>
      <c r="AA14" s="17">
        <v>0.12598319456329099</v>
      </c>
      <c r="AB14" s="17">
        <v>0.114794040031427</v>
      </c>
      <c r="AC14" s="17">
        <v>0.243770820097508</v>
      </c>
      <c r="AD14" s="17">
        <v>0.13400212762580299</v>
      </c>
      <c r="AE14" s="17"/>
      <c r="AF14" s="17">
        <v>0.10410754322965</v>
      </c>
      <c r="AG14" s="17">
        <v>0.14815068203970899</v>
      </c>
      <c r="AH14" s="17">
        <v>0.101039002456226</v>
      </c>
      <c r="AI14" s="17"/>
      <c r="AJ14" s="17">
        <v>9.1756158463310505E-2</v>
      </c>
      <c r="AK14" s="17">
        <v>0.15736866834119601</v>
      </c>
      <c r="AL14" s="17">
        <v>0.16177932125838801</v>
      </c>
      <c r="AM14" s="17">
        <v>9.4681184524969195E-2</v>
      </c>
      <c r="AN14" s="17">
        <v>0.14012112250185299</v>
      </c>
    </row>
    <row r="15" spans="2:40" ht="30" x14ac:dyDescent="0.25">
      <c r="B15" s="18" t="s">
        <v>302</v>
      </c>
      <c r="C15" s="17">
        <v>5.5724056129626401E-2</v>
      </c>
      <c r="D15" s="17">
        <v>5.1083374722046999E-2</v>
      </c>
      <c r="E15" s="17">
        <v>6.0357120000491801E-2</v>
      </c>
      <c r="F15" s="17"/>
      <c r="G15" s="17">
        <v>8.3872513589466194E-2</v>
      </c>
      <c r="H15" s="17">
        <v>5.6158834589385601E-2</v>
      </c>
      <c r="I15" s="17">
        <v>7.1517014918433097E-2</v>
      </c>
      <c r="J15" s="17">
        <v>7.6414202834789599E-2</v>
      </c>
      <c r="K15" s="17">
        <v>3.4220424708955498E-2</v>
      </c>
      <c r="L15" s="17">
        <v>2.6628638253047399E-2</v>
      </c>
      <c r="M15" s="17"/>
      <c r="N15" s="17">
        <v>6.4585827367895601E-2</v>
      </c>
      <c r="O15" s="17">
        <v>5.48898645049887E-2</v>
      </c>
      <c r="P15" s="17">
        <v>1.85458525627391E-2</v>
      </c>
      <c r="Q15" s="17">
        <v>7.5175308909193994E-2</v>
      </c>
      <c r="R15" s="17"/>
      <c r="S15" s="17">
        <v>5.2379330666147798E-2</v>
      </c>
      <c r="T15" s="17">
        <v>5.9844774044682497E-2</v>
      </c>
      <c r="U15" s="17">
        <v>6.6808597429340297E-2</v>
      </c>
      <c r="V15" s="17">
        <v>4.7793007594481199E-2</v>
      </c>
      <c r="W15" s="17">
        <v>1.7273222227794101E-2</v>
      </c>
      <c r="X15" s="17">
        <v>7.4279403121334603E-2</v>
      </c>
      <c r="Y15" s="17">
        <v>4.3295063786289799E-2</v>
      </c>
      <c r="Z15" s="17">
        <v>5.4732036150929503E-2</v>
      </c>
      <c r="AA15" s="17">
        <v>6.4654673162754306E-2</v>
      </c>
      <c r="AB15" s="17">
        <v>3.8959684172649597E-2</v>
      </c>
      <c r="AC15" s="17">
        <v>0.109844431534279</v>
      </c>
      <c r="AD15" s="17">
        <v>4.3004661462652201E-2</v>
      </c>
      <c r="AE15" s="17"/>
      <c r="AF15" s="17">
        <v>4.9165227312524797E-2</v>
      </c>
      <c r="AG15" s="17">
        <v>5.76108978482694E-2</v>
      </c>
      <c r="AH15" s="17">
        <v>5.1326255918783398E-2</v>
      </c>
      <c r="AI15" s="17"/>
      <c r="AJ15" s="17">
        <v>5.4552176162370097E-2</v>
      </c>
      <c r="AK15" s="17">
        <v>6.9637809500092004E-2</v>
      </c>
      <c r="AL15" s="17">
        <v>6.1959051440127998E-2</v>
      </c>
      <c r="AM15" s="17">
        <v>0.100274672073193</v>
      </c>
      <c r="AN15" s="17">
        <v>2.2131090703952298E-2</v>
      </c>
    </row>
    <row r="16" spans="2:40" x14ac:dyDescent="0.25">
      <c r="B16" s="18" t="s">
        <v>303</v>
      </c>
      <c r="C16" s="17">
        <v>8.0377531454341497E-2</v>
      </c>
      <c r="D16" s="17">
        <v>7.4177490830130699E-2</v>
      </c>
      <c r="E16" s="17">
        <v>8.4845507233032302E-2</v>
      </c>
      <c r="F16" s="17"/>
      <c r="G16" s="17">
        <v>9.1787125823891397E-2</v>
      </c>
      <c r="H16" s="17">
        <v>0.136676893150352</v>
      </c>
      <c r="I16" s="17">
        <v>8.0945636706418397E-2</v>
      </c>
      <c r="J16" s="17">
        <v>8.0929834150186994E-2</v>
      </c>
      <c r="K16" s="17">
        <v>6.63466669715288E-2</v>
      </c>
      <c r="L16" s="17">
        <v>4.4556964987545002E-2</v>
      </c>
      <c r="M16" s="17"/>
      <c r="N16" s="17">
        <v>6.4063380478468199E-2</v>
      </c>
      <c r="O16" s="17">
        <v>7.5533291349097295E-2</v>
      </c>
      <c r="P16" s="17">
        <v>7.7858279891195495E-2</v>
      </c>
      <c r="Q16" s="17">
        <v>0.106578156639312</v>
      </c>
      <c r="R16" s="17"/>
      <c r="S16" s="17">
        <v>9.6676831201958205E-2</v>
      </c>
      <c r="T16" s="17">
        <v>6.0505319410272797E-2</v>
      </c>
      <c r="U16" s="17">
        <v>4.71976962942314E-2</v>
      </c>
      <c r="V16" s="17">
        <v>6.5436594453972999E-2</v>
      </c>
      <c r="W16" s="17">
        <v>0.175748911613265</v>
      </c>
      <c r="X16" s="17">
        <v>8.5580607892713795E-2</v>
      </c>
      <c r="Y16" s="17">
        <v>4.49794937862893E-2</v>
      </c>
      <c r="Z16" s="17">
        <v>2.81953838399772E-2</v>
      </c>
      <c r="AA16" s="17">
        <v>5.1627512950480799E-2</v>
      </c>
      <c r="AB16" s="17">
        <v>9.7138654673077293E-2</v>
      </c>
      <c r="AC16" s="17">
        <v>0.124981952820404</v>
      </c>
      <c r="AD16" s="17">
        <v>0.154009960460643</v>
      </c>
      <c r="AE16" s="17"/>
      <c r="AF16" s="17">
        <v>6.3405126062071701E-2</v>
      </c>
      <c r="AG16" s="17">
        <v>8.2346395860722496E-2</v>
      </c>
      <c r="AH16" s="17">
        <v>0.121542035668812</v>
      </c>
      <c r="AI16" s="17"/>
      <c r="AJ16" s="17">
        <v>4.9684230499733598E-2</v>
      </c>
      <c r="AK16" s="17">
        <v>0.122214467265294</v>
      </c>
      <c r="AL16" s="17">
        <v>3.2869098996006797E-2</v>
      </c>
      <c r="AM16" s="17">
        <v>0</v>
      </c>
      <c r="AN16" s="17">
        <v>9.1884832907169894E-2</v>
      </c>
    </row>
    <row r="17" spans="2:40" x14ac:dyDescent="0.25">
      <c r="B17" s="18" t="s">
        <v>64</v>
      </c>
      <c r="C17" s="19">
        <v>0.20813153102339699</v>
      </c>
      <c r="D17" s="19">
        <v>0.209123858153384</v>
      </c>
      <c r="E17" s="19">
        <v>0.20846666446100001</v>
      </c>
      <c r="F17" s="19"/>
      <c r="G17" s="19">
        <v>7.0510878077867004E-2</v>
      </c>
      <c r="H17" s="19">
        <v>0.127662102178519</v>
      </c>
      <c r="I17" s="19">
        <v>0.18779154040396101</v>
      </c>
      <c r="J17" s="19">
        <v>0.258743759353118</v>
      </c>
      <c r="K17" s="19">
        <v>0.26996632933831299</v>
      </c>
      <c r="L17" s="19">
        <v>0.27786303650189098</v>
      </c>
      <c r="M17" s="19"/>
      <c r="N17" s="19">
        <v>0.22629363159232699</v>
      </c>
      <c r="O17" s="19">
        <v>0.20948855583325501</v>
      </c>
      <c r="P17" s="19">
        <v>0.17587579323147801</v>
      </c>
      <c r="Q17" s="19">
        <v>0.21003051183511001</v>
      </c>
      <c r="R17" s="19"/>
      <c r="S17" s="19">
        <v>0.20407108977143801</v>
      </c>
      <c r="T17" s="19">
        <v>0.20367347961669499</v>
      </c>
      <c r="U17" s="19">
        <v>0.261299648141403</v>
      </c>
      <c r="V17" s="19">
        <v>0.201587339195263</v>
      </c>
      <c r="W17" s="19">
        <v>0.17312241393431299</v>
      </c>
      <c r="X17" s="19">
        <v>0.238327700742576</v>
      </c>
      <c r="Y17" s="19">
        <v>0.18916943696128199</v>
      </c>
      <c r="Z17" s="19">
        <v>0.17397159873419199</v>
      </c>
      <c r="AA17" s="19">
        <v>0.162166582576344</v>
      </c>
      <c r="AB17" s="19">
        <v>0.28235368644407299</v>
      </c>
      <c r="AC17" s="19">
        <v>0.12690461539838399</v>
      </c>
      <c r="AD17" s="19">
        <v>0.22088160023467701</v>
      </c>
      <c r="AE17" s="19"/>
      <c r="AF17" s="19">
        <v>0.23330506107295701</v>
      </c>
      <c r="AG17" s="19">
        <v>0.20530502857424501</v>
      </c>
      <c r="AH17" s="19">
        <v>0.183091977179798</v>
      </c>
      <c r="AI17" s="19"/>
      <c r="AJ17" s="19">
        <v>0.23628263879366099</v>
      </c>
      <c r="AK17" s="19">
        <v>0.146342885372402</v>
      </c>
      <c r="AL17" s="19">
        <v>0.29393746619073802</v>
      </c>
      <c r="AM17" s="19">
        <v>0.27639136884287901</v>
      </c>
      <c r="AN17" s="19">
        <v>0.16201496136183499</v>
      </c>
    </row>
    <row r="18" spans="2:40" x14ac:dyDescent="0.25">
      <c r="B18" s="16" t="s">
        <v>295</v>
      </c>
    </row>
    <row r="19" spans="2:40" x14ac:dyDescent="0.25">
      <c r="B19" t="s">
        <v>67</v>
      </c>
    </row>
    <row r="20" spans="2:40" x14ac:dyDescent="0.25">
      <c r="B20" t="s">
        <v>68</v>
      </c>
    </row>
    <row r="22" spans="2:40" x14ac:dyDescent="0.25">
      <c r="B22"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2:AN17"/>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308</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1014</v>
      </c>
      <c r="D7" s="10">
        <v>481</v>
      </c>
      <c r="E7" s="10">
        <v>530</v>
      </c>
      <c r="F7" s="10"/>
      <c r="G7" s="10">
        <v>139</v>
      </c>
      <c r="H7" s="10">
        <v>150</v>
      </c>
      <c r="I7" s="10">
        <v>135</v>
      </c>
      <c r="J7" s="10">
        <v>164</v>
      </c>
      <c r="K7" s="10">
        <v>177</v>
      </c>
      <c r="L7" s="10">
        <v>249</v>
      </c>
      <c r="M7" s="10"/>
      <c r="N7" s="10">
        <v>314</v>
      </c>
      <c r="O7" s="10">
        <v>269</v>
      </c>
      <c r="P7" s="10">
        <v>182</v>
      </c>
      <c r="Q7" s="10">
        <v>245</v>
      </c>
      <c r="R7" s="10"/>
      <c r="S7" s="10">
        <v>130</v>
      </c>
      <c r="T7" s="10">
        <v>138</v>
      </c>
      <c r="U7" s="10">
        <v>94</v>
      </c>
      <c r="V7" s="10">
        <v>93</v>
      </c>
      <c r="W7" s="10">
        <v>60</v>
      </c>
      <c r="X7" s="10">
        <v>97</v>
      </c>
      <c r="Y7" s="10">
        <v>72</v>
      </c>
      <c r="Z7" s="10">
        <v>35</v>
      </c>
      <c r="AA7" s="10">
        <v>124</v>
      </c>
      <c r="AB7" s="10">
        <v>102</v>
      </c>
      <c r="AC7" s="10">
        <v>44</v>
      </c>
      <c r="AD7" s="10">
        <v>25</v>
      </c>
      <c r="AE7" s="10"/>
      <c r="AF7" s="10">
        <v>366</v>
      </c>
      <c r="AG7" s="10">
        <v>477</v>
      </c>
      <c r="AH7" s="10">
        <v>99</v>
      </c>
      <c r="AI7" s="10"/>
      <c r="AJ7" s="10">
        <v>364</v>
      </c>
      <c r="AK7" s="10">
        <v>321</v>
      </c>
      <c r="AL7" s="10">
        <v>87</v>
      </c>
      <c r="AM7" s="10">
        <v>11</v>
      </c>
      <c r="AN7" s="10">
        <v>98</v>
      </c>
    </row>
    <row r="8" spans="2:40" ht="30" customHeight="1" x14ac:dyDescent="0.25">
      <c r="B8" s="11" t="s">
        <v>20</v>
      </c>
      <c r="C8" s="11">
        <v>1005</v>
      </c>
      <c r="D8" s="11">
        <v>482</v>
      </c>
      <c r="E8" s="11">
        <v>520</v>
      </c>
      <c r="F8" s="11"/>
      <c r="G8" s="11">
        <v>143</v>
      </c>
      <c r="H8" s="11">
        <v>151</v>
      </c>
      <c r="I8" s="11">
        <v>146</v>
      </c>
      <c r="J8" s="11">
        <v>177</v>
      </c>
      <c r="K8" s="11">
        <v>165</v>
      </c>
      <c r="L8" s="11">
        <v>224</v>
      </c>
      <c r="M8" s="11"/>
      <c r="N8" s="11">
        <v>292</v>
      </c>
      <c r="O8" s="11">
        <v>255</v>
      </c>
      <c r="P8" s="11">
        <v>194</v>
      </c>
      <c r="Q8" s="11">
        <v>260</v>
      </c>
      <c r="R8" s="11"/>
      <c r="S8" s="11">
        <v>131</v>
      </c>
      <c r="T8" s="11">
        <v>132</v>
      </c>
      <c r="U8" s="11">
        <v>90</v>
      </c>
      <c r="V8" s="11">
        <v>99</v>
      </c>
      <c r="W8" s="11">
        <v>64</v>
      </c>
      <c r="X8" s="11">
        <v>96</v>
      </c>
      <c r="Y8" s="11">
        <v>71</v>
      </c>
      <c r="Z8" s="11">
        <v>33</v>
      </c>
      <c r="AA8" s="11">
        <v>117</v>
      </c>
      <c r="AB8" s="11">
        <v>98</v>
      </c>
      <c r="AC8" s="11">
        <v>42</v>
      </c>
      <c r="AD8" s="11">
        <v>32</v>
      </c>
      <c r="AE8" s="11"/>
      <c r="AF8" s="11">
        <v>364</v>
      </c>
      <c r="AG8" s="11">
        <v>469</v>
      </c>
      <c r="AH8" s="11">
        <v>100</v>
      </c>
      <c r="AI8" s="11"/>
      <c r="AJ8" s="11">
        <v>355</v>
      </c>
      <c r="AK8" s="11">
        <v>320</v>
      </c>
      <c r="AL8" s="11">
        <v>81</v>
      </c>
      <c r="AM8" s="11">
        <v>12</v>
      </c>
      <c r="AN8" s="11">
        <v>100</v>
      </c>
    </row>
    <row r="9" spans="2:40" ht="45" x14ac:dyDescent="0.25">
      <c r="B9" s="18" t="s">
        <v>305</v>
      </c>
      <c r="C9" s="17">
        <v>0.29545509780328</v>
      </c>
      <c r="D9" s="17">
        <v>0.29389758081428102</v>
      </c>
      <c r="E9" s="17">
        <v>0.29664349980202798</v>
      </c>
      <c r="F9" s="17"/>
      <c r="G9" s="17">
        <v>0.481725360715198</v>
      </c>
      <c r="H9" s="17">
        <v>0.42504130481801899</v>
      </c>
      <c r="I9" s="17">
        <v>0.31072622434629199</v>
      </c>
      <c r="J9" s="17">
        <v>0.305721809200449</v>
      </c>
      <c r="K9" s="17">
        <v>0.20313547418151601</v>
      </c>
      <c r="L9" s="17">
        <v>0.13894089312594801</v>
      </c>
      <c r="M9" s="17"/>
      <c r="N9" s="17">
        <v>0.27839849288327101</v>
      </c>
      <c r="O9" s="17">
        <v>0.26522471390441898</v>
      </c>
      <c r="P9" s="17">
        <v>0.29445107047067598</v>
      </c>
      <c r="Q9" s="17">
        <v>0.34558556934127099</v>
      </c>
      <c r="R9" s="17"/>
      <c r="S9" s="17">
        <v>0.300234699496507</v>
      </c>
      <c r="T9" s="17">
        <v>0.22059922452887701</v>
      </c>
      <c r="U9" s="17">
        <v>0.335759109935583</v>
      </c>
      <c r="V9" s="17">
        <v>0.219443682682681</v>
      </c>
      <c r="W9" s="17">
        <v>0.28341582566433299</v>
      </c>
      <c r="X9" s="17">
        <v>0.24602266253564001</v>
      </c>
      <c r="Y9" s="17">
        <v>0.307176189013458</v>
      </c>
      <c r="Z9" s="17">
        <v>0.20489453358115001</v>
      </c>
      <c r="AA9" s="17">
        <v>0.35051518871707998</v>
      </c>
      <c r="AB9" s="17">
        <v>0.36860605682685699</v>
      </c>
      <c r="AC9" s="17">
        <v>0.43674793320517802</v>
      </c>
      <c r="AD9" s="17">
        <v>0.33319920241005002</v>
      </c>
      <c r="AE9" s="17"/>
      <c r="AF9" s="17">
        <v>0.21535012591326999</v>
      </c>
      <c r="AG9" s="17">
        <v>0.32717293931890701</v>
      </c>
      <c r="AH9" s="17">
        <v>0.30165697529615398</v>
      </c>
      <c r="AI9" s="17"/>
      <c r="AJ9" s="17">
        <v>0.17116440105759001</v>
      </c>
      <c r="AK9" s="17">
        <v>0.38972675939686202</v>
      </c>
      <c r="AL9" s="17">
        <v>0.22778677811419701</v>
      </c>
      <c r="AM9" s="17">
        <v>0.203442001469744</v>
      </c>
      <c r="AN9" s="17">
        <v>0.32613064915948597</v>
      </c>
    </row>
    <row r="10" spans="2:40" ht="60" x14ac:dyDescent="0.25">
      <c r="B10" s="18" t="s">
        <v>306</v>
      </c>
      <c r="C10" s="17">
        <v>0.34618953837153199</v>
      </c>
      <c r="D10" s="17">
        <v>0.36039425476584802</v>
      </c>
      <c r="E10" s="17">
        <v>0.33113054273988601</v>
      </c>
      <c r="F10" s="17"/>
      <c r="G10" s="17">
        <v>0.35051511964472898</v>
      </c>
      <c r="H10" s="17">
        <v>0.35379683008743901</v>
      </c>
      <c r="I10" s="17">
        <v>0.39029727663059699</v>
      </c>
      <c r="J10" s="17">
        <v>0.31642393130997098</v>
      </c>
      <c r="K10" s="17">
        <v>0.34291457600603797</v>
      </c>
      <c r="L10" s="17">
        <v>0.33559296239991598</v>
      </c>
      <c r="M10" s="17"/>
      <c r="N10" s="17">
        <v>0.38094665769130998</v>
      </c>
      <c r="O10" s="17">
        <v>0.32587407408789398</v>
      </c>
      <c r="P10" s="17">
        <v>0.33788816907795799</v>
      </c>
      <c r="Q10" s="17">
        <v>0.33042386269985902</v>
      </c>
      <c r="R10" s="17"/>
      <c r="S10" s="17">
        <v>0.34997477906126401</v>
      </c>
      <c r="T10" s="17">
        <v>0.39607499088210502</v>
      </c>
      <c r="U10" s="17">
        <v>0.33498607375301798</v>
      </c>
      <c r="V10" s="17">
        <v>0.385247536973017</v>
      </c>
      <c r="W10" s="17">
        <v>0.34156512779557402</v>
      </c>
      <c r="X10" s="17">
        <v>0.35613515223418801</v>
      </c>
      <c r="Y10" s="17">
        <v>0.369780909685896</v>
      </c>
      <c r="Z10" s="17">
        <v>0.31087751496292099</v>
      </c>
      <c r="AA10" s="17">
        <v>0.31922475005004802</v>
      </c>
      <c r="AB10" s="17">
        <v>0.295295152215236</v>
      </c>
      <c r="AC10" s="17">
        <v>0.303034768316567</v>
      </c>
      <c r="AD10" s="17">
        <v>0.31236955583441001</v>
      </c>
      <c r="AE10" s="17"/>
      <c r="AF10" s="17">
        <v>0.32135773137997597</v>
      </c>
      <c r="AG10" s="17">
        <v>0.37175580901036798</v>
      </c>
      <c r="AH10" s="17">
        <v>0.325078808360803</v>
      </c>
      <c r="AI10" s="17"/>
      <c r="AJ10" s="17">
        <v>0.35855193127958401</v>
      </c>
      <c r="AK10" s="17">
        <v>0.34993546595949898</v>
      </c>
      <c r="AL10" s="17">
        <v>0.37656123468228703</v>
      </c>
      <c r="AM10" s="17">
        <v>0.463421535355106</v>
      </c>
      <c r="AN10" s="17">
        <v>0.258379695507786</v>
      </c>
    </row>
    <row r="11" spans="2:40" ht="30" x14ac:dyDescent="0.25">
      <c r="B11" s="18" t="s">
        <v>307</v>
      </c>
      <c r="C11" s="17">
        <v>0.27307006212317098</v>
      </c>
      <c r="D11" s="17">
        <v>0.27728125020085098</v>
      </c>
      <c r="E11" s="17">
        <v>0.270815768987756</v>
      </c>
      <c r="F11" s="17"/>
      <c r="G11" s="17">
        <v>0.11749764707169599</v>
      </c>
      <c r="H11" s="17">
        <v>0.16232853726781599</v>
      </c>
      <c r="I11" s="17">
        <v>0.189958074229478</v>
      </c>
      <c r="J11" s="17">
        <v>0.25414023923379297</v>
      </c>
      <c r="K11" s="17">
        <v>0.37822013812690403</v>
      </c>
      <c r="L11" s="17">
        <v>0.43883434108054198</v>
      </c>
      <c r="M11" s="17"/>
      <c r="N11" s="17">
        <v>0.26928687933192502</v>
      </c>
      <c r="O11" s="17">
        <v>0.31721454153519402</v>
      </c>
      <c r="P11" s="17">
        <v>0.27196272393848597</v>
      </c>
      <c r="Q11" s="17">
        <v>0.235782136311391</v>
      </c>
      <c r="R11" s="17"/>
      <c r="S11" s="17">
        <v>0.28351956715867099</v>
      </c>
      <c r="T11" s="17">
        <v>0.303983853456475</v>
      </c>
      <c r="U11" s="17">
        <v>0.21908676130077001</v>
      </c>
      <c r="V11" s="17">
        <v>0.30546147192509598</v>
      </c>
      <c r="W11" s="17">
        <v>0.306207163658823</v>
      </c>
      <c r="X11" s="17">
        <v>0.331696507771989</v>
      </c>
      <c r="Y11" s="17">
        <v>0.24189736743610399</v>
      </c>
      <c r="Z11" s="17">
        <v>0.42762680305836798</v>
      </c>
      <c r="AA11" s="17">
        <v>0.190230983305789</v>
      </c>
      <c r="AB11" s="17">
        <v>0.261214186223023</v>
      </c>
      <c r="AC11" s="17">
        <v>0.16822709753692899</v>
      </c>
      <c r="AD11" s="17">
        <v>0.29820535754065502</v>
      </c>
      <c r="AE11" s="17"/>
      <c r="AF11" s="17">
        <v>0.377365251196628</v>
      </c>
      <c r="AG11" s="17">
        <v>0.21739159668543401</v>
      </c>
      <c r="AH11" s="17">
        <v>0.27996603199098102</v>
      </c>
      <c r="AI11" s="17"/>
      <c r="AJ11" s="17">
        <v>0.39652942266064301</v>
      </c>
      <c r="AK11" s="17">
        <v>0.17108648179005201</v>
      </c>
      <c r="AL11" s="17">
        <v>0.24838593345978999</v>
      </c>
      <c r="AM11" s="17">
        <v>0.333136463175149</v>
      </c>
      <c r="AN11" s="17">
        <v>0.30854273692068201</v>
      </c>
    </row>
    <row r="12" spans="2:40" x14ac:dyDescent="0.25">
      <c r="B12" s="18" t="s">
        <v>64</v>
      </c>
      <c r="C12" s="19">
        <v>8.5285301702016106E-2</v>
      </c>
      <c r="D12" s="19">
        <v>6.8426914219020002E-2</v>
      </c>
      <c r="E12" s="19">
        <v>0.101410188470329</v>
      </c>
      <c r="F12" s="19"/>
      <c r="G12" s="19">
        <v>5.0261872568377199E-2</v>
      </c>
      <c r="H12" s="19">
        <v>5.8833327826726102E-2</v>
      </c>
      <c r="I12" s="19">
        <v>0.109018424793632</v>
      </c>
      <c r="J12" s="19">
        <v>0.123714020255787</v>
      </c>
      <c r="K12" s="19">
        <v>7.5729811685542395E-2</v>
      </c>
      <c r="L12" s="19">
        <v>8.6631803393592693E-2</v>
      </c>
      <c r="M12" s="19"/>
      <c r="N12" s="19">
        <v>7.1367970093493396E-2</v>
      </c>
      <c r="O12" s="19">
        <v>9.1686670472493403E-2</v>
      </c>
      <c r="P12" s="19">
        <v>9.56980365128801E-2</v>
      </c>
      <c r="Q12" s="19">
        <v>8.8208431647479296E-2</v>
      </c>
      <c r="R12" s="19"/>
      <c r="S12" s="19">
        <v>6.6270954283557906E-2</v>
      </c>
      <c r="T12" s="19">
        <v>7.9341931132542398E-2</v>
      </c>
      <c r="U12" s="19">
        <v>0.110168055010629</v>
      </c>
      <c r="V12" s="19">
        <v>8.9847308419206101E-2</v>
      </c>
      <c r="W12" s="19">
        <v>6.8811882881270006E-2</v>
      </c>
      <c r="X12" s="19">
        <v>6.6145677458182395E-2</v>
      </c>
      <c r="Y12" s="19">
        <v>8.1145533864542305E-2</v>
      </c>
      <c r="Z12" s="19">
        <v>5.66011483975613E-2</v>
      </c>
      <c r="AA12" s="19">
        <v>0.140029077927083</v>
      </c>
      <c r="AB12" s="19">
        <v>7.4884604734884494E-2</v>
      </c>
      <c r="AC12" s="19">
        <v>9.1990200941326802E-2</v>
      </c>
      <c r="AD12" s="19">
        <v>5.6225884214885398E-2</v>
      </c>
      <c r="AE12" s="19"/>
      <c r="AF12" s="19">
        <v>8.5926891510125794E-2</v>
      </c>
      <c r="AG12" s="19">
        <v>8.3679654985290994E-2</v>
      </c>
      <c r="AH12" s="19">
        <v>9.3298184352061803E-2</v>
      </c>
      <c r="AI12" s="19"/>
      <c r="AJ12" s="19">
        <v>7.3754245002182597E-2</v>
      </c>
      <c r="AK12" s="19">
        <v>8.9251292853587599E-2</v>
      </c>
      <c r="AL12" s="19">
        <v>0.14726605374372601</v>
      </c>
      <c r="AM12" s="19">
        <v>0</v>
      </c>
      <c r="AN12" s="19">
        <v>0.106946918412046</v>
      </c>
    </row>
    <row r="13" spans="2:40" x14ac:dyDescent="0.25">
      <c r="B13" s="16" t="s">
        <v>295</v>
      </c>
    </row>
    <row r="14" spans="2:40" x14ac:dyDescent="0.25">
      <c r="B14" t="s">
        <v>67</v>
      </c>
    </row>
    <row r="15" spans="2:40" x14ac:dyDescent="0.25">
      <c r="B15" t="s">
        <v>68</v>
      </c>
    </row>
    <row r="17" spans="2:2" x14ac:dyDescent="0.25">
      <c r="B17"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2:AN20"/>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309</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482</v>
      </c>
      <c r="D7" s="10">
        <v>214</v>
      </c>
      <c r="E7" s="10">
        <v>267</v>
      </c>
      <c r="F7" s="10"/>
      <c r="G7" s="10">
        <v>86</v>
      </c>
      <c r="H7" s="10">
        <v>99</v>
      </c>
      <c r="I7" s="10">
        <v>86</v>
      </c>
      <c r="J7" s="10">
        <v>61</v>
      </c>
      <c r="K7" s="10">
        <v>61</v>
      </c>
      <c r="L7" s="10">
        <v>89</v>
      </c>
      <c r="M7" s="10"/>
      <c r="N7" s="10">
        <v>132</v>
      </c>
      <c r="O7" s="10">
        <v>130</v>
      </c>
      <c r="P7" s="10">
        <v>114</v>
      </c>
      <c r="Q7" s="10">
        <v>105</v>
      </c>
      <c r="R7" s="10"/>
      <c r="S7" s="10">
        <v>53</v>
      </c>
      <c r="T7" s="10">
        <v>57</v>
      </c>
      <c r="U7" s="10">
        <v>43</v>
      </c>
      <c r="V7" s="10">
        <v>44</v>
      </c>
      <c r="W7" s="10">
        <v>38</v>
      </c>
      <c r="X7" s="10">
        <v>52</v>
      </c>
      <c r="Y7" s="10">
        <v>45</v>
      </c>
      <c r="Z7" s="10">
        <v>24</v>
      </c>
      <c r="AA7" s="10">
        <v>56</v>
      </c>
      <c r="AB7" s="10">
        <v>42</v>
      </c>
      <c r="AC7" s="10">
        <v>20</v>
      </c>
      <c r="AD7" s="10">
        <v>8</v>
      </c>
      <c r="AE7" s="10"/>
      <c r="AF7" s="10">
        <v>192</v>
      </c>
      <c r="AG7" s="10">
        <v>202</v>
      </c>
      <c r="AH7" s="10">
        <v>52</v>
      </c>
      <c r="AI7" s="10"/>
      <c r="AJ7" s="10">
        <v>177</v>
      </c>
      <c r="AK7" s="10">
        <v>158</v>
      </c>
      <c r="AL7" s="10">
        <v>34</v>
      </c>
      <c r="AM7" s="10">
        <v>4</v>
      </c>
      <c r="AN7" s="10">
        <v>49</v>
      </c>
    </row>
    <row r="8" spans="2:40" ht="30" customHeight="1" x14ac:dyDescent="0.25">
      <c r="B8" s="11" t="s">
        <v>20</v>
      </c>
      <c r="C8" s="11">
        <v>487</v>
      </c>
      <c r="D8" s="11">
        <v>220</v>
      </c>
      <c r="E8" s="11">
        <v>266</v>
      </c>
      <c r="F8" s="11"/>
      <c r="G8" s="11">
        <v>88</v>
      </c>
      <c r="H8" s="11">
        <v>100</v>
      </c>
      <c r="I8" s="11">
        <v>93</v>
      </c>
      <c r="J8" s="11">
        <v>67</v>
      </c>
      <c r="K8" s="11">
        <v>57</v>
      </c>
      <c r="L8" s="11">
        <v>82</v>
      </c>
      <c r="M8" s="11"/>
      <c r="N8" s="11">
        <v>125</v>
      </c>
      <c r="O8" s="11">
        <v>124</v>
      </c>
      <c r="P8" s="11">
        <v>123</v>
      </c>
      <c r="Q8" s="11">
        <v>113</v>
      </c>
      <c r="R8" s="11"/>
      <c r="S8" s="11">
        <v>55</v>
      </c>
      <c r="T8" s="11">
        <v>56</v>
      </c>
      <c r="U8" s="11">
        <v>43</v>
      </c>
      <c r="V8" s="11">
        <v>48</v>
      </c>
      <c r="W8" s="11">
        <v>40</v>
      </c>
      <c r="X8" s="11">
        <v>52</v>
      </c>
      <c r="Y8" s="11">
        <v>43</v>
      </c>
      <c r="Z8" s="11">
        <v>23</v>
      </c>
      <c r="AA8" s="11">
        <v>54</v>
      </c>
      <c r="AB8" s="11">
        <v>42</v>
      </c>
      <c r="AC8" s="11">
        <v>20</v>
      </c>
      <c r="AD8" s="11">
        <v>11</v>
      </c>
      <c r="AE8" s="11"/>
      <c r="AF8" s="11">
        <v>195</v>
      </c>
      <c r="AG8" s="11">
        <v>201</v>
      </c>
      <c r="AH8" s="11">
        <v>54</v>
      </c>
      <c r="AI8" s="11"/>
      <c r="AJ8" s="11">
        <v>178</v>
      </c>
      <c r="AK8" s="11">
        <v>160</v>
      </c>
      <c r="AL8" s="11">
        <v>33</v>
      </c>
      <c r="AM8" s="11">
        <v>4</v>
      </c>
      <c r="AN8" s="11">
        <v>50</v>
      </c>
    </row>
    <row r="9" spans="2:40" ht="30" x14ac:dyDescent="0.25">
      <c r="B9" s="18" t="s">
        <v>289</v>
      </c>
      <c r="C9" s="17">
        <v>0.58572432410711395</v>
      </c>
      <c r="D9" s="17">
        <v>0.55848123044827203</v>
      </c>
      <c r="E9" s="17">
        <v>0.60667426787322498</v>
      </c>
      <c r="F9" s="17"/>
      <c r="G9" s="17">
        <v>0.54422471003381101</v>
      </c>
      <c r="H9" s="17">
        <v>0.59197136093159897</v>
      </c>
      <c r="I9" s="17">
        <v>0.59216634484057196</v>
      </c>
      <c r="J9" s="17">
        <v>0.62203974797135997</v>
      </c>
      <c r="K9" s="17">
        <v>0.55571506244556501</v>
      </c>
      <c r="L9" s="17">
        <v>0.60627321799210199</v>
      </c>
      <c r="M9" s="17"/>
      <c r="N9" s="17">
        <v>0.55813850594664505</v>
      </c>
      <c r="O9" s="17">
        <v>0.63006332203948101</v>
      </c>
      <c r="P9" s="17">
        <v>0.554283210988611</v>
      </c>
      <c r="Q9" s="17">
        <v>0.59809917858278705</v>
      </c>
      <c r="R9" s="17"/>
      <c r="S9" s="17">
        <v>0.45170011346315098</v>
      </c>
      <c r="T9" s="17">
        <v>0.57644314706849797</v>
      </c>
      <c r="U9" s="17">
        <v>0.65762254818565902</v>
      </c>
      <c r="V9" s="17">
        <v>0.51849776337753695</v>
      </c>
      <c r="W9" s="17">
        <v>0.57255986854302598</v>
      </c>
      <c r="X9" s="17">
        <v>0.574396887510777</v>
      </c>
      <c r="Y9" s="17">
        <v>0.69911019518592099</v>
      </c>
      <c r="Z9" s="17">
        <v>0.63101099489508194</v>
      </c>
      <c r="AA9" s="17">
        <v>0.68289278699953904</v>
      </c>
      <c r="AB9" s="17">
        <v>0.57964980565719704</v>
      </c>
      <c r="AC9" s="17">
        <v>0.46836433090595198</v>
      </c>
      <c r="AD9" s="17">
        <v>0.63645699187760396</v>
      </c>
      <c r="AE9" s="17"/>
      <c r="AF9" s="17">
        <v>0.54337087764690095</v>
      </c>
      <c r="AG9" s="17">
        <v>0.58501065820354503</v>
      </c>
      <c r="AH9" s="17">
        <v>0.70370254225734896</v>
      </c>
      <c r="AI9" s="17"/>
      <c r="AJ9" s="17">
        <v>0.55942197446529196</v>
      </c>
      <c r="AK9" s="17">
        <v>0.58542028571826099</v>
      </c>
      <c r="AL9" s="17">
        <v>0.54132187143810195</v>
      </c>
      <c r="AM9" s="17">
        <v>0.75681315959307205</v>
      </c>
      <c r="AN9" s="17">
        <v>0.65734742592941897</v>
      </c>
    </row>
    <row r="10" spans="2:40" ht="30" x14ac:dyDescent="0.25">
      <c r="B10" s="18" t="s">
        <v>290</v>
      </c>
      <c r="C10" s="17">
        <v>0.40218944506572901</v>
      </c>
      <c r="D10" s="17">
        <v>0.405265542793109</v>
      </c>
      <c r="E10" s="17">
        <v>0.40115914023493898</v>
      </c>
      <c r="F10" s="17"/>
      <c r="G10" s="17">
        <v>0.36033267344141501</v>
      </c>
      <c r="H10" s="17">
        <v>0.33997388671475098</v>
      </c>
      <c r="I10" s="17">
        <v>0.43622054514110098</v>
      </c>
      <c r="J10" s="17">
        <v>0.34370400081279301</v>
      </c>
      <c r="K10" s="17">
        <v>0.474874383992338</v>
      </c>
      <c r="L10" s="17">
        <v>0.48146304182824501</v>
      </c>
      <c r="M10" s="17"/>
      <c r="N10" s="17">
        <v>0.47209972598823002</v>
      </c>
      <c r="O10" s="17">
        <v>0.36654235030545601</v>
      </c>
      <c r="P10" s="17">
        <v>0.34857364639945598</v>
      </c>
      <c r="Q10" s="17">
        <v>0.42585019185617401</v>
      </c>
      <c r="R10" s="17"/>
      <c r="S10" s="17">
        <v>0.36269446828278101</v>
      </c>
      <c r="T10" s="17">
        <v>0.37328745663797602</v>
      </c>
      <c r="U10" s="17">
        <v>0.486042584249887</v>
      </c>
      <c r="V10" s="17">
        <v>0.42992597785203901</v>
      </c>
      <c r="W10" s="17">
        <v>0.36423684326021599</v>
      </c>
      <c r="X10" s="17">
        <v>0.48091428556511401</v>
      </c>
      <c r="Y10" s="17">
        <v>0.37208258016850099</v>
      </c>
      <c r="Z10" s="17">
        <v>0.41305168519246899</v>
      </c>
      <c r="AA10" s="17">
        <v>0.41141336497100001</v>
      </c>
      <c r="AB10" s="17">
        <v>0.37527383855251001</v>
      </c>
      <c r="AC10" s="17">
        <v>0.384223447747571</v>
      </c>
      <c r="AD10" s="17">
        <v>0.24627257603317501</v>
      </c>
      <c r="AE10" s="17"/>
      <c r="AF10" s="17">
        <v>0.39304267436512103</v>
      </c>
      <c r="AG10" s="17">
        <v>0.41439169268325798</v>
      </c>
      <c r="AH10" s="17">
        <v>0.37593723899663101</v>
      </c>
      <c r="AI10" s="17"/>
      <c r="AJ10" s="17">
        <v>0.45339780986553702</v>
      </c>
      <c r="AK10" s="17">
        <v>0.377377074888053</v>
      </c>
      <c r="AL10" s="17">
        <v>0.343502481121714</v>
      </c>
      <c r="AM10" s="17">
        <v>1</v>
      </c>
      <c r="AN10" s="17">
        <v>0.370797921281806</v>
      </c>
    </row>
    <row r="11" spans="2:40" ht="75" x14ac:dyDescent="0.25">
      <c r="B11" s="18" t="s">
        <v>292</v>
      </c>
      <c r="C11" s="17">
        <v>0.372176500129689</v>
      </c>
      <c r="D11" s="17">
        <v>0.40511725873227</v>
      </c>
      <c r="E11" s="17">
        <v>0.34636139448030001</v>
      </c>
      <c r="F11" s="17"/>
      <c r="G11" s="17">
        <v>0.33338719913589698</v>
      </c>
      <c r="H11" s="17">
        <v>0.42015362354430102</v>
      </c>
      <c r="I11" s="17">
        <v>0.36379515254110401</v>
      </c>
      <c r="J11" s="17">
        <v>0.382158522547283</v>
      </c>
      <c r="K11" s="17">
        <v>0.36074001226409202</v>
      </c>
      <c r="L11" s="17">
        <v>0.364609656767174</v>
      </c>
      <c r="M11" s="17"/>
      <c r="N11" s="17">
        <v>0.43945583595767501</v>
      </c>
      <c r="O11" s="17">
        <v>0.31061094293385799</v>
      </c>
      <c r="P11" s="17">
        <v>0.335918172967683</v>
      </c>
      <c r="Q11" s="17">
        <v>0.40787761725905097</v>
      </c>
      <c r="R11" s="17"/>
      <c r="S11" s="17">
        <v>0.47950189344306698</v>
      </c>
      <c r="T11" s="17">
        <v>0.34928551765214699</v>
      </c>
      <c r="U11" s="17">
        <v>0.31252093038964301</v>
      </c>
      <c r="V11" s="17">
        <v>0.332094679533388</v>
      </c>
      <c r="W11" s="17">
        <v>0.22186121907740999</v>
      </c>
      <c r="X11" s="17">
        <v>0.49462602407859602</v>
      </c>
      <c r="Y11" s="17">
        <v>0.41095523252230298</v>
      </c>
      <c r="Z11" s="17">
        <v>0.41069080401619501</v>
      </c>
      <c r="AA11" s="17">
        <v>0.37520958182085401</v>
      </c>
      <c r="AB11" s="17">
        <v>0.33830301115144401</v>
      </c>
      <c r="AC11" s="17">
        <v>0.34554834440743898</v>
      </c>
      <c r="AD11" s="17">
        <v>0.25584075284991298</v>
      </c>
      <c r="AE11" s="17"/>
      <c r="AF11" s="17">
        <v>0.35879866670546301</v>
      </c>
      <c r="AG11" s="17">
        <v>0.426534638857752</v>
      </c>
      <c r="AH11" s="17">
        <v>0.29179704588715499</v>
      </c>
      <c r="AI11" s="17"/>
      <c r="AJ11" s="17">
        <v>0.38009314063650701</v>
      </c>
      <c r="AK11" s="17">
        <v>0.36673518055762599</v>
      </c>
      <c r="AL11" s="17">
        <v>0.44863103006757898</v>
      </c>
      <c r="AM11" s="17">
        <v>0.48643271222765</v>
      </c>
      <c r="AN11" s="17">
        <v>0.27791478402152398</v>
      </c>
    </row>
    <row r="12" spans="2:40" ht="45" x14ac:dyDescent="0.25">
      <c r="B12" s="18" t="s">
        <v>291</v>
      </c>
      <c r="C12" s="17">
        <v>0.37204249652240501</v>
      </c>
      <c r="D12" s="17">
        <v>0.36548313839027502</v>
      </c>
      <c r="E12" s="17">
        <v>0.37885906036549999</v>
      </c>
      <c r="F12" s="17"/>
      <c r="G12" s="17">
        <v>0.46044148702710402</v>
      </c>
      <c r="H12" s="17">
        <v>0.41618392857108899</v>
      </c>
      <c r="I12" s="17">
        <v>0.31562562372226399</v>
      </c>
      <c r="J12" s="17">
        <v>0.34081818204973502</v>
      </c>
      <c r="K12" s="17">
        <v>0.34237045490367402</v>
      </c>
      <c r="L12" s="17">
        <v>0.33367524112306401</v>
      </c>
      <c r="M12" s="17"/>
      <c r="N12" s="17">
        <v>0.43987024429695198</v>
      </c>
      <c r="O12" s="17">
        <v>0.40714742895197997</v>
      </c>
      <c r="P12" s="17">
        <v>0.34083297745250202</v>
      </c>
      <c r="Q12" s="17">
        <v>0.286591504066671</v>
      </c>
      <c r="R12" s="17"/>
      <c r="S12" s="17">
        <v>0.48242560304758197</v>
      </c>
      <c r="T12" s="17">
        <v>0.42292510853424897</v>
      </c>
      <c r="U12" s="17">
        <v>0.36498122239077602</v>
      </c>
      <c r="V12" s="17">
        <v>0.399822746913847</v>
      </c>
      <c r="W12" s="17">
        <v>0.15134474163255801</v>
      </c>
      <c r="X12" s="17">
        <v>0.409483892223858</v>
      </c>
      <c r="Y12" s="17">
        <v>0.39792841741736101</v>
      </c>
      <c r="Z12" s="17">
        <v>0.28274408331273998</v>
      </c>
      <c r="AA12" s="17">
        <v>0.21903857958954001</v>
      </c>
      <c r="AB12" s="17">
        <v>0.44614259347248703</v>
      </c>
      <c r="AC12" s="17">
        <v>0.45234329435905002</v>
      </c>
      <c r="AD12" s="17">
        <v>0.51357364085984802</v>
      </c>
      <c r="AE12" s="17"/>
      <c r="AF12" s="17">
        <v>0.33272048999353299</v>
      </c>
      <c r="AG12" s="17">
        <v>0.39035272941988097</v>
      </c>
      <c r="AH12" s="17">
        <v>0.29030998323295099</v>
      </c>
      <c r="AI12" s="17"/>
      <c r="AJ12" s="17">
        <v>0.34744523871650801</v>
      </c>
      <c r="AK12" s="17">
        <v>0.43131950395227697</v>
      </c>
      <c r="AL12" s="17">
        <v>0.317321205516232</v>
      </c>
      <c r="AM12" s="17">
        <v>0.24324587182072299</v>
      </c>
      <c r="AN12" s="17">
        <v>0.319882346868472</v>
      </c>
    </row>
    <row r="13" spans="2:40" ht="30" x14ac:dyDescent="0.25">
      <c r="B13" s="18" t="s">
        <v>293</v>
      </c>
      <c r="C13" s="17">
        <v>0.28798104980564498</v>
      </c>
      <c r="D13" s="17">
        <v>0.32762621397876102</v>
      </c>
      <c r="E13" s="17">
        <v>0.25631093764521701</v>
      </c>
      <c r="F13" s="17"/>
      <c r="G13" s="17">
        <v>0.42609739517466999</v>
      </c>
      <c r="H13" s="17">
        <v>0.41788897977047101</v>
      </c>
      <c r="I13" s="17">
        <v>0.346691890120851</v>
      </c>
      <c r="J13" s="17">
        <v>0.18747500421440999</v>
      </c>
      <c r="K13" s="17">
        <v>0.192582441710479</v>
      </c>
      <c r="L13" s="17">
        <v>6.45027285582538E-2</v>
      </c>
      <c r="M13" s="17"/>
      <c r="N13" s="17">
        <v>0.27272853529036101</v>
      </c>
      <c r="O13" s="17">
        <v>0.27636666370164698</v>
      </c>
      <c r="P13" s="17">
        <v>0.30033097970942002</v>
      </c>
      <c r="Q13" s="17">
        <v>0.29731562793688199</v>
      </c>
      <c r="R13" s="17"/>
      <c r="S13" s="17">
        <v>0.27329552874406399</v>
      </c>
      <c r="T13" s="17">
        <v>0.28480705705978498</v>
      </c>
      <c r="U13" s="17">
        <v>0.46424830120046201</v>
      </c>
      <c r="V13" s="17">
        <v>0.27282105699411002</v>
      </c>
      <c r="W13" s="17">
        <v>0.248658343933294</v>
      </c>
      <c r="X13" s="17">
        <v>0.26608732906356902</v>
      </c>
      <c r="Y13" s="17">
        <v>0.23911829599884499</v>
      </c>
      <c r="Z13" s="17">
        <v>0.24408025055445201</v>
      </c>
      <c r="AA13" s="17">
        <v>0.24196451063174601</v>
      </c>
      <c r="AB13" s="17">
        <v>0.271292816309393</v>
      </c>
      <c r="AC13" s="17">
        <v>0.44102417378429698</v>
      </c>
      <c r="AD13" s="17">
        <v>0.29714990764796001</v>
      </c>
      <c r="AE13" s="17"/>
      <c r="AF13" s="17">
        <v>0.26907052443503499</v>
      </c>
      <c r="AG13" s="17">
        <v>0.28782433713138</v>
      </c>
      <c r="AH13" s="17">
        <v>0.302915241929055</v>
      </c>
      <c r="AI13" s="17"/>
      <c r="AJ13" s="17">
        <v>0.27454874248687</v>
      </c>
      <c r="AK13" s="17">
        <v>0.34702294337322298</v>
      </c>
      <c r="AL13" s="17">
        <v>0.17618568954711</v>
      </c>
      <c r="AM13" s="17">
        <v>0.24324587182072299</v>
      </c>
      <c r="AN13" s="17">
        <v>0.23889757380468399</v>
      </c>
    </row>
    <row r="14" spans="2:40" x14ac:dyDescent="0.25">
      <c r="B14" s="18" t="s">
        <v>64</v>
      </c>
      <c r="C14" s="17">
        <v>3.9781718932263503E-2</v>
      </c>
      <c r="D14" s="17">
        <v>5.1733331480248203E-2</v>
      </c>
      <c r="E14" s="17">
        <v>3.0057603116155799E-2</v>
      </c>
      <c r="F14" s="17"/>
      <c r="G14" s="17">
        <v>4.5266103472129601E-2</v>
      </c>
      <c r="H14" s="17">
        <v>1.1193871119740999E-2</v>
      </c>
      <c r="I14" s="17">
        <v>5.6160976849909401E-2</v>
      </c>
      <c r="J14" s="17">
        <v>5.2352239335446797E-2</v>
      </c>
      <c r="K14" s="17">
        <v>5.0816316377163502E-2</v>
      </c>
      <c r="L14" s="17">
        <v>3.2278877190462997E-2</v>
      </c>
      <c r="M14" s="17"/>
      <c r="N14" s="17">
        <v>3.18995244882802E-2</v>
      </c>
      <c r="O14" s="17">
        <v>3.9663064684712597E-2</v>
      </c>
      <c r="P14" s="17">
        <v>4.8222338312751002E-2</v>
      </c>
      <c r="Q14" s="17">
        <v>3.9837814441682301E-2</v>
      </c>
      <c r="R14" s="17"/>
      <c r="S14" s="17">
        <v>2.1692087940153398E-2</v>
      </c>
      <c r="T14" s="17">
        <v>1.67880701404702E-2</v>
      </c>
      <c r="U14" s="17">
        <v>2.4650472238238599E-2</v>
      </c>
      <c r="V14" s="17">
        <v>4.8288779929700598E-2</v>
      </c>
      <c r="W14" s="17">
        <v>4.9747695056378799E-2</v>
      </c>
      <c r="X14" s="17">
        <v>7.6991360403890804E-2</v>
      </c>
      <c r="Y14" s="17">
        <v>2.2539184095886101E-2</v>
      </c>
      <c r="Z14" s="17">
        <v>0</v>
      </c>
      <c r="AA14" s="17">
        <v>3.4033802020515397E-2</v>
      </c>
      <c r="AB14" s="17">
        <v>9.4777916918341601E-2</v>
      </c>
      <c r="AC14" s="17">
        <v>5.5462822535621598E-2</v>
      </c>
      <c r="AD14" s="17">
        <v>0</v>
      </c>
      <c r="AE14" s="17"/>
      <c r="AF14" s="17">
        <v>3.98427775972943E-2</v>
      </c>
      <c r="AG14" s="17">
        <v>3.1273490113701397E-2</v>
      </c>
      <c r="AH14" s="17">
        <v>4.1133888809255698E-2</v>
      </c>
      <c r="AI14" s="17"/>
      <c r="AJ14" s="17">
        <v>2.7702738394001801E-2</v>
      </c>
      <c r="AK14" s="17">
        <v>4.0281831986845797E-2</v>
      </c>
      <c r="AL14" s="17">
        <v>6.2532316934126198E-2</v>
      </c>
      <c r="AM14" s="17">
        <v>0</v>
      </c>
      <c r="AN14" s="17">
        <v>5.78812474215444E-2</v>
      </c>
    </row>
    <row r="15" spans="2:40" x14ac:dyDescent="0.25">
      <c r="B15" s="18" t="s">
        <v>63</v>
      </c>
      <c r="C15" s="19">
        <v>3.99653702664451E-3</v>
      </c>
      <c r="D15" s="19">
        <v>4.4060158395558503E-3</v>
      </c>
      <c r="E15" s="19">
        <v>3.6732691109674399E-3</v>
      </c>
      <c r="F15" s="19"/>
      <c r="G15" s="19">
        <v>0</v>
      </c>
      <c r="H15" s="19">
        <v>9.6979738489204603E-3</v>
      </c>
      <c r="I15" s="19">
        <v>0</v>
      </c>
      <c r="J15" s="19">
        <v>0</v>
      </c>
      <c r="K15" s="19">
        <v>1.72206547660377E-2</v>
      </c>
      <c r="L15" s="19">
        <v>0</v>
      </c>
      <c r="M15" s="19"/>
      <c r="N15" s="19">
        <v>0</v>
      </c>
      <c r="O15" s="19">
        <v>1.57279611079327E-2</v>
      </c>
      <c r="P15" s="19">
        <v>0</v>
      </c>
      <c r="Q15" s="19">
        <v>0</v>
      </c>
      <c r="R15" s="19"/>
      <c r="S15" s="19">
        <v>0</v>
      </c>
      <c r="T15" s="19">
        <v>0</v>
      </c>
      <c r="U15" s="19">
        <v>0</v>
      </c>
      <c r="V15" s="19">
        <v>0</v>
      </c>
      <c r="W15" s="19">
        <v>2.4275766148418799E-2</v>
      </c>
      <c r="X15" s="19">
        <v>0</v>
      </c>
      <c r="Y15" s="19">
        <v>2.2267337213857801E-2</v>
      </c>
      <c r="Z15" s="19">
        <v>0</v>
      </c>
      <c r="AA15" s="19">
        <v>0</v>
      </c>
      <c r="AB15" s="19">
        <v>0</v>
      </c>
      <c r="AC15" s="19">
        <v>0</v>
      </c>
      <c r="AD15" s="19">
        <v>0</v>
      </c>
      <c r="AE15" s="19"/>
      <c r="AF15" s="19">
        <v>5.0116801310782404E-3</v>
      </c>
      <c r="AG15" s="19">
        <v>4.8120164845515496E-3</v>
      </c>
      <c r="AH15" s="19">
        <v>0</v>
      </c>
      <c r="AI15" s="19"/>
      <c r="AJ15" s="19">
        <v>0</v>
      </c>
      <c r="AK15" s="19">
        <v>1.2139006585263099E-2</v>
      </c>
      <c r="AL15" s="19">
        <v>0</v>
      </c>
      <c r="AM15" s="19">
        <v>0</v>
      </c>
      <c r="AN15" s="19">
        <v>0</v>
      </c>
    </row>
    <row r="16" spans="2:40" x14ac:dyDescent="0.25">
      <c r="B16" s="16" t="s">
        <v>310</v>
      </c>
    </row>
    <row r="17" spans="2:2" x14ac:dyDescent="0.25">
      <c r="B17" t="s">
        <v>67</v>
      </c>
    </row>
    <row r="18" spans="2:2" x14ac:dyDescent="0.25">
      <c r="B18" t="s">
        <v>68</v>
      </c>
    </row>
    <row r="20" spans="2:2" x14ac:dyDescent="0.25">
      <c r="B20"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2:AN22"/>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311</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482</v>
      </c>
      <c r="D7" s="10">
        <v>214</v>
      </c>
      <c r="E7" s="10">
        <v>267</v>
      </c>
      <c r="F7" s="10"/>
      <c r="G7" s="10">
        <v>86</v>
      </c>
      <c r="H7" s="10">
        <v>99</v>
      </c>
      <c r="I7" s="10">
        <v>86</v>
      </c>
      <c r="J7" s="10">
        <v>61</v>
      </c>
      <c r="K7" s="10">
        <v>61</v>
      </c>
      <c r="L7" s="10">
        <v>89</v>
      </c>
      <c r="M7" s="10"/>
      <c r="N7" s="10">
        <v>132</v>
      </c>
      <c r="O7" s="10">
        <v>130</v>
      </c>
      <c r="P7" s="10">
        <v>114</v>
      </c>
      <c r="Q7" s="10">
        <v>105</v>
      </c>
      <c r="R7" s="10"/>
      <c r="S7" s="10">
        <v>53</v>
      </c>
      <c r="T7" s="10">
        <v>57</v>
      </c>
      <c r="U7" s="10">
        <v>43</v>
      </c>
      <c r="V7" s="10">
        <v>44</v>
      </c>
      <c r="W7" s="10">
        <v>38</v>
      </c>
      <c r="X7" s="10">
        <v>52</v>
      </c>
      <c r="Y7" s="10">
        <v>45</v>
      </c>
      <c r="Z7" s="10">
        <v>24</v>
      </c>
      <c r="AA7" s="10">
        <v>56</v>
      </c>
      <c r="AB7" s="10">
        <v>42</v>
      </c>
      <c r="AC7" s="10">
        <v>20</v>
      </c>
      <c r="AD7" s="10">
        <v>8</v>
      </c>
      <c r="AE7" s="10"/>
      <c r="AF7" s="10">
        <v>192</v>
      </c>
      <c r="AG7" s="10">
        <v>202</v>
      </c>
      <c r="AH7" s="10">
        <v>52</v>
      </c>
      <c r="AI7" s="10"/>
      <c r="AJ7" s="10">
        <v>177</v>
      </c>
      <c r="AK7" s="10">
        <v>158</v>
      </c>
      <c r="AL7" s="10">
        <v>34</v>
      </c>
      <c r="AM7" s="10">
        <v>4</v>
      </c>
      <c r="AN7" s="10">
        <v>49</v>
      </c>
    </row>
    <row r="8" spans="2:40" ht="30" customHeight="1" x14ac:dyDescent="0.25">
      <c r="B8" s="11" t="s">
        <v>20</v>
      </c>
      <c r="C8" s="11">
        <v>487</v>
      </c>
      <c r="D8" s="11">
        <v>220</v>
      </c>
      <c r="E8" s="11">
        <v>266</v>
      </c>
      <c r="F8" s="11"/>
      <c r="G8" s="11">
        <v>88</v>
      </c>
      <c r="H8" s="11">
        <v>100</v>
      </c>
      <c r="I8" s="11">
        <v>93</v>
      </c>
      <c r="J8" s="11">
        <v>67</v>
      </c>
      <c r="K8" s="11">
        <v>57</v>
      </c>
      <c r="L8" s="11">
        <v>82</v>
      </c>
      <c r="M8" s="11"/>
      <c r="N8" s="11">
        <v>125</v>
      </c>
      <c r="O8" s="11">
        <v>124</v>
      </c>
      <c r="P8" s="11">
        <v>123</v>
      </c>
      <c r="Q8" s="11">
        <v>113</v>
      </c>
      <c r="R8" s="11"/>
      <c r="S8" s="11">
        <v>55</v>
      </c>
      <c r="T8" s="11">
        <v>56</v>
      </c>
      <c r="U8" s="11">
        <v>43</v>
      </c>
      <c r="V8" s="11">
        <v>48</v>
      </c>
      <c r="W8" s="11">
        <v>40</v>
      </c>
      <c r="X8" s="11">
        <v>52</v>
      </c>
      <c r="Y8" s="11">
        <v>43</v>
      </c>
      <c r="Z8" s="11">
        <v>23</v>
      </c>
      <c r="AA8" s="11">
        <v>54</v>
      </c>
      <c r="AB8" s="11">
        <v>42</v>
      </c>
      <c r="AC8" s="11">
        <v>20</v>
      </c>
      <c r="AD8" s="11">
        <v>11</v>
      </c>
      <c r="AE8" s="11"/>
      <c r="AF8" s="11">
        <v>195</v>
      </c>
      <c r="AG8" s="11">
        <v>201</v>
      </c>
      <c r="AH8" s="11">
        <v>54</v>
      </c>
      <c r="AI8" s="11"/>
      <c r="AJ8" s="11">
        <v>178</v>
      </c>
      <c r="AK8" s="11">
        <v>160</v>
      </c>
      <c r="AL8" s="11">
        <v>33</v>
      </c>
      <c r="AM8" s="11">
        <v>4</v>
      </c>
      <c r="AN8" s="11">
        <v>50</v>
      </c>
    </row>
    <row r="9" spans="2:40" x14ac:dyDescent="0.25">
      <c r="B9" s="18" t="s">
        <v>296</v>
      </c>
      <c r="C9" s="17">
        <v>1.6941938709842602E-2</v>
      </c>
      <c r="D9" s="17">
        <v>2.3262284770131099E-2</v>
      </c>
      <c r="E9" s="17">
        <v>1.17841681390017E-2</v>
      </c>
      <c r="F9" s="17"/>
      <c r="G9" s="17">
        <v>2.5179546229941299E-2</v>
      </c>
      <c r="H9" s="17">
        <v>1.86849932910555E-2</v>
      </c>
      <c r="I9" s="17">
        <v>1.31132893379012E-2</v>
      </c>
      <c r="J9" s="17">
        <v>0</v>
      </c>
      <c r="K9" s="17">
        <v>3.2301379497566701E-2</v>
      </c>
      <c r="L9" s="17">
        <v>1.35706698045122E-2</v>
      </c>
      <c r="M9" s="17"/>
      <c r="N9" s="17">
        <v>1.42035491459249E-2</v>
      </c>
      <c r="O9" s="17">
        <v>7.6003809651022597E-3</v>
      </c>
      <c r="P9" s="17">
        <v>3.5765410248346598E-2</v>
      </c>
      <c r="Q9" s="17">
        <v>9.8627946102389594E-3</v>
      </c>
      <c r="R9" s="17"/>
      <c r="S9" s="17">
        <v>1.7760667899638601E-2</v>
      </c>
      <c r="T9" s="17">
        <v>1.7783428973687902E-2</v>
      </c>
      <c r="U9" s="17">
        <v>0</v>
      </c>
      <c r="V9" s="17">
        <v>2.5372422173184001E-2</v>
      </c>
      <c r="W9" s="17">
        <v>3.0345420755999799E-2</v>
      </c>
      <c r="X9" s="17">
        <v>1.65258129774386E-2</v>
      </c>
      <c r="Y9" s="17">
        <v>2.1282784087949199E-2</v>
      </c>
      <c r="Z9" s="17">
        <v>0</v>
      </c>
      <c r="AA9" s="17">
        <v>1.7460789479430201E-2</v>
      </c>
      <c r="AB9" s="17">
        <v>0</v>
      </c>
      <c r="AC9" s="17">
        <v>0</v>
      </c>
      <c r="AD9" s="17">
        <v>0.104948566321257</v>
      </c>
      <c r="AE9" s="17"/>
      <c r="AF9" s="17">
        <v>2.0387224164793799E-2</v>
      </c>
      <c r="AG9" s="17">
        <v>2.1230305446688798E-2</v>
      </c>
      <c r="AH9" s="17">
        <v>0</v>
      </c>
      <c r="AI9" s="17"/>
      <c r="AJ9" s="17">
        <v>3.0054479068751801E-2</v>
      </c>
      <c r="AK9" s="17">
        <v>5.7746976963245003E-3</v>
      </c>
      <c r="AL9" s="17">
        <v>0</v>
      </c>
      <c r="AM9" s="17">
        <v>0</v>
      </c>
      <c r="AN9" s="17">
        <v>1.70600406915811E-2</v>
      </c>
    </row>
    <row r="10" spans="2:40" ht="30" x14ac:dyDescent="0.25">
      <c r="B10" s="18" t="s">
        <v>297</v>
      </c>
      <c r="C10" s="17">
        <v>0.106245244295427</v>
      </c>
      <c r="D10" s="17">
        <v>9.7463032987346501E-2</v>
      </c>
      <c r="E10" s="17">
        <v>0.11389962215338401</v>
      </c>
      <c r="F10" s="17"/>
      <c r="G10" s="17">
        <v>8.4355307553140899E-2</v>
      </c>
      <c r="H10" s="17">
        <v>8.3054214815141705E-2</v>
      </c>
      <c r="I10" s="17">
        <v>8.9473598623712902E-2</v>
      </c>
      <c r="J10" s="17">
        <v>0.117712072620791</v>
      </c>
      <c r="K10" s="17">
        <v>0.13835702722992699</v>
      </c>
      <c r="L10" s="17">
        <v>0.14516385142468299</v>
      </c>
      <c r="M10" s="17"/>
      <c r="N10" s="17">
        <v>0.102408627934156</v>
      </c>
      <c r="O10" s="17">
        <v>0.113729757489534</v>
      </c>
      <c r="P10" s="17">
        <v>9.5746481772806993E-2</v>
      </c>
      <c r="Q10" s="17">
        <v>0.114753014240527</v>
      </c>
      <c r="R10" s="17"/>
      <c r="S10" s="17">
        <v>0.15037474562863501</v>
      </c>
      <c r="T10" s="17">
        <v>9.2910281401128406E-2</v>
      </c>
      <c r="U10" s="17">
        <v>0.115746628251355</v>
      </c>
      <c r="V10" s="17">
        <v>0.10147336214732899</v>
      </c>
      <c r="W10" s="17">
        <v>0.13204441488087301</v>
      </c>
      <c r="X10" s="17">
        <v>0.181497588821394</v>
      </c>
      <c r="Y10" s="17">
        <v>0.10687882023345199</v>
      </c>
      <c r="Z10" s="17">
        <v>4.47510575654603E-2</v>
      </c>
      <c r="AA10" s="17">
        <v>4.98180720075636E-2</v>
      </c>
      <c r="AB10" s="17">
        <v>0.104254553065516</v>
      </c>
      <c r="AC10" s="17">
        <v>4.9744475859149803E-2</v>
      </c>
      <c r="AD10" s="17">
        <v>0</v>
      </c>
      <c r="AE10" s="17"/>
      <c r="AF10" s="17">
        <v>0.11317763464237</v>
      </c>
      <c r="AG10" s="17">
        <v>7.5154553424748194E-2</v>
      </c>
      <c r="AH10" s="17">
        <v>0.202776796125098</v>
      </c>
      <c r="AI10" s="17"/>
      <c r="AJ10" s="17">
        <v>0.116207629386547</v>
      </c>
      <c r="AK10" s="17">
        <v>0.10483863171615</v>
      </c>
      <c r="AL10" s="17">
        <v>6.0167844817978898E-2</v>
      </c>
      <c r="AM10" s="17">
        <v>0</v>
      </c>
      <c r="AN10" s="17">
        <v>0.168337128409392</v>
      </c>
    </row>
    <row r="11" spans="2:40" ht="30" x14ac:dyDescent="0.25">
      <c r="B11" s="18" t="s">
        <v>298</v>
      </c>
      <c r="C11" s="17">
        <v>0.15525415333447401</v>
      </c>
      <c r="D11" s="17">
        <v>0.16687675766138901</v>
      </c>
      <c r="E11" s="17">
        <v>0.142478843211088</v>
      </c>
      <c r="F11" s="17"/>
      <c r="G11" s="17">
        <v>0.18402805209039999</v>
      </c>
      <c r="H11" s="17">
        <v>0.148594375008859</v>
      </c>
      <c r="I11" s="17">
        <v>0.15765547975020899</v>
      </c>
      <c r="J11" s="17">
        <v>0.124095347536579</v>
      </c>
      <c r="K11" s="17">
        <v>0.16506711326582299</v>
      </c>
      <c r="L11" s="17">
        <v>0.14852970407848501</v>
      </c>
      <c r="M11" s="17"/>
      <c r="N11" s="17">
        <v>0.13120275433393899</v>
      </c>
      <c r="O11" s="17">
        <v>0.13718153113266801</v>
      </c>
      <c r="P11" s="17">
        <v>0.169242026394719</v>
      </c>
      <c r="Q11" s="17">
        <v>0.18787376965883501</v>
      </c>
      <c r="R11" s="17"/>
      <c r="S11" s="17">
        <v>0.19408465548887499</v>
      </c>
      <c r="T11" s="17">
        <v>0.16313079765362101</v>
      </c>
      <c r="U11" s="17">
        <v>0.23435957765595</v>
      </c>
      <c r="V11" s="17">
        <v>0.16433903826855401</v>
      </c>
      <c r="W11" s="17">
        <v>0.10496403599341</v>
      </c>
      <c r="X11" s="17">
        <v>7.4059925932321399E-2</v>
      </c>
      <c r="Y11" s="17">
        <v>0.17779445350630799</v>
      </c>
      <c r="Z11" s="17">
        <v>0.12977708797496301</v>
      </c>
      <c r="AA11" s="17">
        <v>0.18173512324718899</v>
      </c>
      <c r="AB11" s="17">
        <v>9.5544829639480702E-2</v>
      </c>
      <c r="AC11" s="17">
        <v>0.20197070138273299</v>
      </c>
      <c r="AD11" s="17">
        <v>0.113292147153099</v>
      </c>
      <c r="AE11" s="17"/>
      <c r="AF11" s="17">
        <v>0.168811581144236</v>
      </c>
      <c r="AG11" s="17">
        <v>0.125866673913067</v>
      </c>
      <c r="AH11" s="17">
        <v>0.16863796116563501</v>
      </c>
      <c r="AI11" s="17"/>
      <c r="AJ11" s="17">
        <v>0.167559167941052</v>
      </c>
      <c r="AK11" s="17">
        <v>0.159171508930843</v>
      </c>
      <c r="AL11" s="17">
        <v>0.10873092022311399</v>
      </c>
      <c r="AM11" s="17">
        <v>0.54398083161056099</v>
      </c>
      <c r="AN11" s="17">
        <v>0.100242639482896</v>
      </c>
    </row>
    <row r="12" spans="2:40" ht="30" x14ac:dyDescent="0.25">
      <c r="B12" s="18" t="s">
        <v>299</v>
      </c>
      <c r="C12" s="17">
        <v>0.18071258031356699</v>
      </c>
      <c r="D12" s="17">
        <v>0.20411648834412699</v>
      </c>
      <c r="E12" s="17">
        <v>0.16205684633012901</v>
      </c>
      <c r="F12" s="17"/>
      <c r="G12" s="17">
        <v>0.231028916045494</v>
      </c>
      <c r="H12" s="17">
        <v>0.25899698201425198</v>
      </c>
      <c r="I12" s="17">
        <v>0.151410353142411</v>
      </c>
      <c r="J12" s="17">
        <v>0.15552077969919501</v>
      </c>
      <c r="K12" s="17">
        <v>0.115095350387413</v>
      </c>
      <c r="L12" s="17">
        <v>0.130877707890589</v>
      </c>
      <c r="M12" s="17"/>
      <c r="N12" s="17">
        <v>0.20722304211901299</v>
      </c>
      <c r="O12" s="17">
        <v>0.15713681060330301</v>
      </c>
      <c r="P12" s="17">
        <v>0.18546799768220701</v>
      </c>
      <c r="Q12" s="17">
        <v>0.164108965417984</v>
      </c>
      <c r="R12" s="17"/>
      <c r="S12" s="17">
        <v>0.11341817035762999</v>
      </c>
      <c r="T12" s="17">
        <v>0.16250007500345201</v>
      </c>
      <c r="U12" s="17">
        <v>0.18783341132092901</v>
      </c>
      <c r="V12" s="17">
        <v>0.31057866944179902</v>
      </c>
      <c r="W12" s="17">
        <v>0.10297275216874099</v>
      </c>
      <c r="X12" s="17">
        <v>0.18043280843739301</v>
      </c>
      <c r="Y12" s="17">
        <v>0.18920916857290501</v>
      </c>
      <c r="Z12" s="17">
        <v>0.25328971701453601</v>
      </c>
      <c r="AA12" s="17">
        <v>0.23962264441454401</v>
      </c>
      <c r="AB12" s="17">
        <v>0.140673347573672</v>
      </c>
      <c r="AC12" s="17">
        <v>9.8098861605724799E-2</v>
      </c>
      <c r="AD12" s="17">
        <v>0.12563703996898201</v>
      </c>
      <c r="AE12" s="17"/>
      <c r="AF12" s="17">
        <v>0.183533013955059</v>
      </c>
      <c r="AG12" s="17">
        <v>0.20263943375339999</v>
      </c>
      <c r="AH12" s="17">
        <v>7.3637848946781798E-2</v>
      </c>
      <c r="AI12" s="17"/>
      <c r="AJ12" s="17">
        <v>0.20605121764457501</v>
      </c>
      <c r="AK12" s="17">
        <v>0.18456552588584099</v>
      </c>
      <c r="AL12" s="17">
        <v>0.160117722035862</v>
      </c>
      <c r="AM12" s="17">
        <v>0.21277329656871599</v>
      </c>
      <c r="AN12" s="17">
        <v>5.81012610854637E-2</v>
      </c>
    </row>
    <row r="13" spans="2:40" ht="30" x14ac:dyDescent="0.25">
      <c r="B13" s="18" t="s">
        <v>300</v>
      </c>
      <c r="C13" s="17">
        <v>0.15715477268953101</v>
      </c>
      <c r="D13" s="17">
        <v>0.15156110001831199</v>
      </c>
      <c r="E13" s="17">
        <v>0.16236626500663101</v>
      </c>
      <c r="F13" s="17"/>
      <c r="G13" s="17">
        <v>0.186858579914017</v>
      </c>
      <c r="H13" s="17">
        <v>0.16467244753018201</v>
      </c>
      <c r="I13" s="17">
        <v>0.21334188780379901</v>
      </c>
      <c r="J13" s="17">
        <v>0.19013838205034</v>
      </c>
      <c r="K13" s="17">
        <v>7.9186409088985693E-2</v>
      </c>
      <c r="L13" s="17">
        <v>7.9852897179628096E-2</v>
      </c>
      <c r="M13" s="17"/>
      <c r="N13" s="17">
        <v>0.19589859583469599</v>
      </c>
      <c r="O13" s="17">
        <v>0.120970369401267</v>
      </c>
      <c r="P13" s="17">
        <v>0.13179629659105199</v>
      </c>
      <c r="Q13" s="17">
        <v>0.182835677357329</v>
      </c>
      <c r="R13" s="17"/>
      <c r="S13" s="17">
        <v>0.20658588234797501</v>
      </c>
      <c r="T13" s="17">
        <v>0.183286375902832</v>
      </c>
      <c r="U13" s="17">
        <v>0.14891478707821401</v>
      </c>
      <c r="V13" s="17">
        <v>0.162274095468322</v>
      </c>
      <c r="W13" s="17">
        <v>6.1539046472570198E-2</v>
      </c>
      <c r="X13" s="17">
        <v>7.6265194904448497E-2</v>
      </c>
      <c r="Y13" s="17">
        <v>0.11705056988953701</v>
      </c>
      <c r="Z13" s="17">
        <v>0.165583679038456</v>
      </c>
      <c r="AA13" s="17">
        <v>0.18268577771167799</v>
      </c>
      <c r="AB13" s="17">
        <v>0.20743549117183199</v>
      </c>
      <c r="AC13" s="17">
        <v>0.21116776683184699</v>
      </c>
      <c r="AD13" s="17">
        <v>0.24802607306365199</v>
      </c>
      <c r="AE13" s="17"/>
      <c r="AF13" s="17">
        <v>0.14317440949061999</v>
      </c>
      <c r="AG13" s="17">
        <v>0.14766031764271401</v>
      </c>
      <c r="AH13" s="17">
        <v>0.251541072981665</v>
      </c>
      <c r="AI13" s="17"/>
      <c r="AJ13" s="17">
        <v>0.11192256895842299</v>
      </c>
      <c r="AK13" s="17">
        <v>0.14304352825498101</v>
      </c>
      <c r="AL13" s="17">
        <v>0.29657237834720301</v>
      </c>
      <c r="AM13" s="17">
        <v>0.24324587182072299</v>
      </c>
      <c r="AN13" s="17">
        <v>0.234214804354787</v>
      </c>
    </row>
    <row r="14" spans="2:40" ht="30" x14ac:dyDescent="0.25">
      <c r="B14" s="18" t="s">
        <v>301</v>
      </c>
      <c r="C14" s="17">
        <v>0.11022429110326599</v>
      </c>
      <c r="D14" s="17">
        <v>0.11609520225968201</v>
      </c>
      <c r="E14" s="17">
        <v>0.10578825511055399</v>
      </c>
      <c r="F14" s="17"/>
      <c r="G14" s="17">
        <v>5.7621050934591897E-2</v>
      </c>
      <c r="H14" s="17">
        <v>0.132281522474996</v>
      </c>
      <c r="I14" s="17">
        <v>0.13284790248258899</v>
      </c>
      <c r="J14" s="17">
        <v>7.9908233357595199E-2</v>
      </c>
      <c r="K14" s="17">
        <v>7.5009679984830893E-2</v>
      </c>
      <c r="L14" s="17">
        <v>0.16306347286130601</v>
      </c>
      <c r="M14" s="17"/>
      <c r="N14" s="17">
        <v>0.119884468552234</v>
      </c>
      <c r="O14" s="17">
        <v>0.13915940958230499</v>
      </c>
      <c r="P14" s="17">
        <v>9.5608716164489904E-2</v>
      </c>
      <c r="Q14" s="17">
        <v>8.4895023037010603E-2</v>
      </c>
      <c r="R14" s="17"/>
      <c r="S14" s="17">
        <v>0.12629989909706901</v>
      </c>
      <c r="T14" s="17">
        <v>8.5240663483831802E-2</v>
      </c>
      <c r="U14" s="17">
        <v>0.16695158202062099</v>
      </c>
      <c r="V14" s="17">
        <v>4.4708759206007802E-2</v>
      </c>
      <c r="W14" s="17">
        <v>0.15006655300812799</v>
      </c>
      <c r="X14" s="17">
        <v>0.108103007711</v>
      </c>
      <c r="Y14" s="17">
        <v>0.12860104153427401</v>
      </c>
      <c r="Z14" s="17">
        <v>0.20182907015981499</v>
      </c>
      <c r="AA14" s="17">
        <v>8.0946004623891704E-2</v>
      </c>
      <c r="AB14" s="17">
        <v>8.0136634957043207E-2</v>
      </c>
      <c r="AC14" s="17">
        <v>0.149219563680802</v>
      </c>
      <c r="AD14" s="17">
        <v>0</v>
      </c>
      <c r="AE14" s="17"/>
      <c r="AF14" s="17">
        <v>7.7215659911981593E-2</v>
      </c>
      <c r="AG14" s="17">
        <v>0.16189544495618799</v>
      </c>
      <c r="AH14" s="17">
        <v>9.5109239991722702E-2</v>
      </c>
      <c r="AI14" s="17"/>
      <c r="AJ14" s="17">
        <v>9.6583379651773493E-2</v>
      </c>
      <c r="AK14" s="17">
        <v>0.147964694548329</v>
      </c>
      <c r="AL14" s="17">
        <v>0.15053495749184201</v>
      </c>
      <c r="AM14" s="17">
        <v>0</v>
      </c>
      <c r="AN14" s="17">
        <v>7.4607204267711599E-2</v>
      </c>
    </row>
    <row r="15" spans="2:40" ht="30" x14ac:dyDescent="0.25">
      <c r="B15" s="18" t="s">
        <v>302</v>
      </c>
      <c r="C15" s="17">
        <v>4.6453397584788197E-2</v>
      </c>
      <c r="D15" s="17">
        <v>6.3774151720987396E-2</v>
      </c>
      <c r="E15" s="17">
        <v>3.2318744977109001E-2</v>
      </c>
      <c r="F15" s="17"/>
      <c r="G15" s="17">
        <v>5.4432973174786001E-2</v>
      </c>
      <c r="H15" s="17">
        <v>5.1510333013286502E-2</v>
      </c>
      <c r="I15" s="17">
        <v>7.1352173788888196E-2</v>
      </c>
      <c r="J15" s="17">
        <v>5.2680153338266297E-2</v>
      </c>
      <c r="K15" s="17">
        <v>1.5501466147979001E-2</v>
      </c>
      <c r="L15" s="17">
        <v>1.9990285173550799E-2</v>
      </c>
      <c r="M15" s="17"/>
      <c r="N15" s="17">
        <v>5.3901676437132097E-2</v>
      </c>
      <c r="O15" s="17">
        <v>6.0709625642194003E-2</v>
      </c>
      <c r="P15" s="17">
        <v>3.95100759837246E-2</v>
      </c>
      <c r="Q15" s="17">
        <v>3.06424083040783E-2</v>
      </c>
      <c r="R15" s="17"/>
      <c r="S15" s="17">
        <v>0.100453833375059</v>
      </c>
      <c r="T15" s="17">
        <v>6.4070934886651998E-2</v>
      </c>
      <c r="U15" s="17">
        <v>2.1080735190951501E-2</v>
      </c>
      <c r="V15" s="17">
        <v>5.2780435165279402E-2</v>
      </c>
      <c r="W15" s="17">
        <v>5.9298981690690901E-2</v>
      </c>
      <c r="X15" s="17">
        <v>1.7212392610813702E-2</v>
      </c>
      <c r="Y15" s="17">
        <v>3.9995842943271701E-2</v>
      </c>
      <c r="Z15" s="17">
        <v>0</v>
      </c>
      <c r="AA15" s="17">
        <v>7.3237295204204994E-2</v>
      </c>
      <c r="AB15" s="17">
        <v>2.68809358398788E-2</v>
      </c>
      <c r="AC15" s="17">
        <v>0</v>
      </c>
      <c r="AD15" s="17">
        <v>0</v>
      </c>
      <c r="AE15" s="17"/>
      <c r="AF15" s="17">
        <v>5.5925264339690903E-2</v>
      </c>
      <c r="AG15" s="17">
        <v>3.3558568275105297E-2</v>
      </c>
      <c r="AH15" s="17">
        <v>3.5956517175197197E-2</v>
      </c>
      <c r="AI15" s="17"/>
      <c r="AJ15" s="17">
        <v>3.2743406981199499E-2</v>
      </c>
      <c r="AK15" s="17">
        <v>6.2888109047130103E-2</v>
      </c>
      <c r="AL15" s="17">
        <v>7.7699479632428195E-2</v>
      </c>
      <c r="AM15" s="17">
        <v>0</v>
      </c>
      <c r="AN15" s="17">
        <v>3.9278841099108099E-2</v>
      </c>
    </row>
    <row r="16" spans="2:40" x14ac:dyDescent="0.25">
      <c r="B16" s="18" t="s">
        <v>303</v>
      </c>
      <c r="C16" s="17">
        <v>6.9925114232329999E-2</v>
      </c>
      <c r="D16" s="17">
        <v>5.9020872238435301E-2</v>
      </c>
      <c r="E16" s="17">
        <v>7.9196114518902905E-2</v>
      </c>
      <c r="F16" s="17"/>
      <c r="G16" s="17">
        <v>0.118713288296713</v>
      </c>
      <c r="H16" s="17">
        <v>8.1120033372417299E-2</v>
      </c>
      <c r="I16" s="17">
        <v>4.3731456416855802E-2</v>
      </c>
      <c r="J16" s="17">
        <v>6.6269707898305497E-2</v>
      </c>
      <c r="K16" s="17">
        <v>6.3797502045184404E-2</v>
      </c>
      <c r="L16" s="17">
        <v>4.1020416278597198E-2</v>
      </c>
      <c r="M16" s="17"/>
      <c r="N16" s="17">
        <v>5.48034760283179E-2</v>
      </c>
      <c r="O16" s="17">
        <v>8.5008195122220798E-2</v>
      </c>
      <c r="P16" s="17">
        <v>7.0182253006998194E-2</v>
      </c>
      <c r="Q16" s="17">
        <v>7.0588845887892104E-2</v>
      </c>
      <c r="R16" s="17"/>
      <c r="S16" s="17">
        <v>1.65913068564498E-2</v>
      </c>
      <c r="T16" s="17">
        <v>7.0821574813713706E-2</v>
      </c>
      <c r="U16" s="17">
        <v>5.8381199332588403E-2</v>
      </c>
      <c r="V16" s="17">
        <v>2.45220494106635E-2</v>
      </c>
      <c r="W16" s="17">
        <v>0.12832379855906101</v>
      </c>
      <c r="X16" s="17">
        <v>9.0008476995434294E-2</v>
      </c>
      <c r="Y16" s="17">
        <v>9.3895526086022696E-2</v>
      </c>
      <c r="Z16" s="17">
        <v>4.03967485144828E-2</v>
      </c>
      <c r="AA16" s="17">
        <v>5.6156843855971902E-2</v>
      </c>
      <c r="AB16" s="17">
        <v>8.0915286763372299E-2</v>
      </c>
      <c r="AC16" s="17">
        <v>0.15088323742399001</v>
      </c>
      <c r="AD16" s="17">
        <v>0.11372298184419501</v>
      </c>
      <c r="AE16" s="17"/>
      <c r="AF16" s="17">
        <v>7.0867706873250794E-2</v>
      </c>
      <c r="AG16" s="17">
        <v>6.5888972678224897E-2</v>
      </c>
      <c r="AH16" s="17">
        <v>5.60543764321903E-2</v>
      </c>
      <c r="AI16" s="17"/>
      <c r="AJ16" s="17">
        <v>6.1660613154706299E-2</v>
      </c>
      <c r="AK16" s="17">
        <v>8.8866783056382098E-2</v>
      </c>
      <c r="AL16" s="17">
        <v>2.2581547144991599E-2</v>
      </c>
      <c r="AM16" s="17">
        <v>0</v>
      </c>
      <c r="AN16" s="17">
        <v>8.2363428868984401E-2</v>
      </c>
    </row>
    <row r="17" spans="2:40" x14ac:dyDescent="0.25">
      <c r="B17" s="18" t="s">
        <v>64</v>
      </c>
      <c r="C17" s="19">
        <v>0.15708850773677399</v>
      </c>
      <c r="D17" s="19">
        <v>0.11783010999959</v>
      </c>
      <c r="E17" s="19">
        <v>0.190111140553201</v>
      </c>
      <c r="F17" s="19"/>
      <c r="G17" s="19">
        <v>5.7782285760915202E-2</v>
      </c>
      <c r="H17" s="19">
        <v>6.1085098479809502E-2</v>
      </c>
      <c r="I17" s="19">
        <v>0.12707385865363399</v>
      </c>
      <c r="J17" s="19">
        <v>0.21367532349892701</v>
      </c>
      <c r="K17" s="19">
        <v>0.31568407235229101</v>
      </c>
      <c r="L17" s="19">
        <v>0.25793099530864899</v>
      </c>
      <c r="M17" s="19"/>
      <c r="N17" s="19">
        <v>0.12047380961458801</v>
      </c>
      <c r="O17" s="19">
        <v>0.178503920061405</v>
      </c>
      <c r="P17" s="19">
        <v>0.17668074215565499</v>
      </c>
      <c r="Q17" s="19">
        <v>0.154439501486105</v>
      </c>
      <c r="R17" s="19"/>
      <c r="S17" s="19">
        <v>7.4430838948669101E-2</v>
      </c>
      <c r="T17" s="19">
        <v>0.16025586788108201</v>
      </c>
      <c r="U17" s="19">
        <v>6.6732079149391901E-2</v>
      </c>
      <c r="V17" s="19">
        <v>0.11395116871886</v>
      </c>
      <c r="W17" s="19">
        <v>0.23044499647052599</v>
      </c>
      <c r="X17" s="19">
        <v>0.25589479160975598</v>
      </c>
      <c r="Y17" s="19">
        <v>0.12529179314628</v>
      </c>
      <c r="Z17" s="19">
        <v>0.164372639732288</v>
      </c>
      <c r="AA17" s="19">
        <v>0.118337449455527</v>
      </c>
      <c r="AB17" s="19">
        <v>0.26415892098920501</v>
      </c>
      <c r="AC17" s="19">
        <v>0.138915393215753</v>
      </c>
      <c r="AD17" s="19">
        <v>0.29437319164881498</v>
      </c>
      <c r="AE17" s="19"/>
      <c r="AF17" s="19">
        <v>0.16690750547799801</v>
      </c>
      <c r="AG17" s="19">
        <v>0.166105729909863</v>
      </c>
      <c r="AH17" s="19">
        <v>0.11628618718170999</v>
      </c>
      <c r="AI17" s="19"/>
      <c r="AJ17" s="19">
        <v>0.17721753721297201</v>
      </c>
      <c r="AK17" s="19">
        <v>0.10288652086402</v>
      </c>
      <c r="AL17" s="19">
        <v>0.123595150306582</v>
      </c>
      <c r="AM17" s="19">
        <v>0</v>
      </c>
      <c r="AN17" s="19">
        <v>0.22579465174007601</v>
      </c>
    </row>
    <row r="18" spans="2:40" x14ac:dyDescent="0.25">
      <c r="B18" s="16" t="s">
        <v>310</v>
      </c>
    </row>
    <row r="19" spans="2:40" x14ac:dyDescent="0.25">
      <c r="B19" t="s">
        <v>67</v>
      </c>
    </row>
    <row r="20" spans="2:40" x14ac:dyDescent="0.25">
      <c r="B20" t="s">
        <v>68</v>
      </c>
    </row>
    <row r="22" spans="2:40" x14ac:dyDescent="0.25">
      <c r="B22"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AN17"/>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74</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2012</v>
      </c>
      <c r="D7" s="10">
        <v>975</v>
      </c>
      <c r="E7" s="10">
        <v>1032</v>
      </c>
      <c r="F7" s="10"/>
      <c r="G7" s="10">
        <v>273</v>
      </c>
      <c r="H7" s="10">
        <v>338</v>
      </c>
      <c r="I7" s="10">
        <v>319</v>
      </c>
      <c r="J7" s="10">
        <v>315</v>
      </c>
      <c r="K7" s="10">
        <v>303</v>
      </c>
      <c r="L7" s="10">
        <v>464</v>
      </c>
      <c r="M7" s="10"/>
      <c r="N7" s="10">
        <v>579</v>
      </c>
      <c r="O7" s="10">
        <v>546</v>
      </c>
      <c r="P7" s="10">
        <v>406</v>
      </c>
      <c r="Q7" s="10">
        <v>474</v>
      </c>
      <c r="R7" s="10"/>
      <c r="S7" s="10">
        <v>276</v>
      </c>
      <c r="T7" s="10">
        <v>270</v>
      </c>
      <c r="U7" s="10">
        <v>166</v>
      </c>
      <c r="V7" s="10">
        <v>168</v>
      </c>
      <c r="W7" s="10">
        <v>133</v>
      </c>
      <c r="X7" s="10">
        <v>182</v>
      </c>
      <c r="Y7" s="10">
        <v>164</v>
      </c>
      <c r="Z7" s="10">
        <v>84</v>
      </c>
      <c r="AA7" s="10">
        <v>232</v>
      </c>
      <c r="AB7" s="10">
        <v>188</v>
      </c>
      <c r="AC7" s="10">
        <v>103</v>
      </c>
      <c r="AD7" s="10">
        <v>46</v>
      </c>
      <c r="AE7" s="10"/>
      <c r="AF7" s="10">
        <v>773</v>
      </c>
      <c r="AG7" s="10">
        <v>894</v>
      </c>
      <c r="AH7" s="10">
        <v>216</v>
      </c>
      <c r="AI7" s="10"/>
      <c r="AJ7" s="10">
        <v>766</v>
      </c>
      <c r="AK7" s="10">
        <v>582</v>
      </c>
      <c r="AL7" s="10">
        <v>165</v>
      </c>
      <c r="AM7" s="10">
        <v>38</v>
      </c>
      <c r="AN7" s="10">
        <v>203</v>
      </c>
    </row>
    <row r="8" spans="2:40" ht="30" customHeight="1" x14ac:dyDescent="0.25">
      <c r="B8" s="11" t="s">
        <v>20</v>
      </c>
      <c r="C8" s="11">
        <v>2012</v>
      </c>
      <c r="D8" s="11">
        <v>992</v>
      </c>
      <c r="E8" s="11">
        <v>1015</v>
      </c>
      <c r="F8" s="11"/>
      <c r="G8" s="11">
        <v>280</v>
      </c>
      <c r="H8" s="11">
        <v>342</v>
      </c>
      <c r="I8" s="11">
        <v>343</v>
      </c>
      <c r="J8" s="11">
        <v>343</v>
      </c>
      <c r="K8" s="11">
        <v>283</v>
      </c>
      <c r="L8" s="11">
        <v>420</v>
      </c>
      <c r="M8" s="11"/>
      <c r="N8" s="11">
        <v>541</v>
      </c>
      <c r="O8" s="11">
        <v>521</v>
      </c>
      <c r="P8" s="11">
        <v>441</v>
      </c>
      <c r="Q8" s="11">
        <v>502</v>
      </c>
      <c r="R8" s="11"/>
      <c r="S8" s="11">
        <v>282</v>
      </c>
      <c r="T8" s="11">
        <v>262</v>
      </c>
      <c r="U8" s="11">
        <v>161</v>
      </c>
      <c r="V8" s="11">
        <v>181</v>
      </c>
      <c r="W8" s="11">
        <v>141</v>
      </c>
      <c r="X8" s="11">
        <v>181</v>
      </c>
      <c r="Y8" s="11">
        <v>161</v>
      </c>
      <c r="Z8" s="11">
        <v>80</v>
      </c>
      <c r="AA8" s="11">
        <v>221</v>
      </c>
      <c r="AB8" s="11">
        <v>181</v>
      </c>
      <c r="AC8" s="11">
        <v>101</v>
      </c>
      <c r="AD8" s="11">
        <v>60</v>
      </c>
      <c r="AE8" s="11"/>
      <c r="AF8" s="11">
        <v>773</v>
      </c>
      <c r="AG8" s="11">
        <v>887</v>
      </c>
      <c r="AH8" s="11">
        <v>220</v>
      </c>
      <c r="AI8" s="11"/>
      <c r="AJ8" s="11">
        <v>755</v>
      </c>
      <c r="AK8" s="11">
        <v>583</v>
      </c>
      <c r="AL8" s="11">
        <v>160</v>
      </c>
      <c r="AM8" s="11">
        <v>39</v>
      </c>
      <c r="AN8" s="11">
        <v>209</v>
      </c>
    </row>
    <row r="9" spans="2:40" x14ac:dyDescent="0.25">
      <c r="B9" s="18" t="s">
        <v>69</v>
      </c>
      <c r="C9" s="17">
        <v>0.51893580440972698</v>
      </c>
      <c r="D9" s="17">
        <v>0.50094107674427002</v>
      </c>
      <c r="E9" s="17">
        <v>0.53590258649143896</v>
      </c>
      <c r="F9" s="17"/>
      <c r="G9" s="17">
        <v>0.54656767301496401</v>
      </c>
      <c r="H9" s="17">
        <v>0.53321880855859505</v>
      </c>
      <c r="I9" s="17">
        <v>0.53750272161079005</v>
      </c>
      <c r="J9" s="17">
        <v>0.52902090601807295</v>
      </c>
      <c r="K9" s="17">
        <v>0.48281782140815999</v>
      </c>
      <c r="L9" s="17">
        <v>0.48980748970959198</v>
      </c>
      <c r="M9" s="17"/>
      <c r="N9" s="17">
        <v>0.464013714366181</v>
      </c>
      <c r="O9" s="17">
        <v>0.50627651624917003</v>
      </c>
      <c r="P9" s="17">
        <v>0.53654195553913797</v>
      </c>
      <c r="Q9" s="17">
        <v>0.572641996230838</v>
      </c>
      <c r="R9" s="17"/>
      <c r="S9" s="17">
        <v>0.47659906771392702</v>
      </c>
      <c r="T9" s="17">
        <v>0.550924834904716</v>
      </c>
      <c r="U9" s="17">
        <v>0.55355229250885396</v>
      </c>
      <c r="V9" s="17">
        <v>0.53328938166238904</v>
      </c>
      <c r="W9" s="17">
        <v>0.46600987590015802</v>
      </c>
      <c r="X9" s="17">
        <v>0.51520135815536205</v>
      </c>
      <c r="Y9" s="17">
        <v>0.50894402666639205</v>
      </c>
      <c r="Z9" s="17">
        <v>0.52762805443698302</v>
      </c>
      <c r="AA9" s="17">
        <v>0.50419362079701102</v>
      </c>
      <c r="AB9" s="17">
        <v>0.53844316287746496</v>
      </c>
      <c r="AC9" s="17">
        <v>0.49796185692544798</v>
      </c>
      <c r="AD9" s="17">
        <v>0.62367585777273604</v>
      </c>
      <c r="AE9" s="17"/>
      <c r="AF9" s="17">
        <v>0.51110782518376796</v>
      </c>
      <c r="AG9" s="17">
        <v>0.50302428749711903</v>
      </c>
      <c r="AH9" s="17">
        <v>0.595450152327621</v>
      </c>
      <c r="AI9" s="17"/>
      <c r="AJ9" s="17">
        <v>0.50629619602828502</v>
      </c>
      <c r="AK9" s="17">
        <v>0.537704313894944</v>
      </c>
      <c r="AL9" s="17">
        <v>0.40487794569013702</v>
      </c>
      <c r="AM9" s="17">
        <v>0.38987633340915401</v>
      </c>
      <c r="AN9" s="17">
        <v>0.60005566627479601</v>
      </c>
    </row>
    <row r="10" spans="2:40" x14ac:dyDescent="0.25">
      <c r="B10" s="18" t="s">
        <v>70</v>
      </c>
      <c r="C10" s="17">
        <v>0.43934385829459899</v>
      </c>
      <c r="D10" s="17">
        <v>0.45952613643866103</v>
      </c>
      <c r="E10" s="17">
        <v>0.420886476564865</v>
      </c>
      <c r="F10" s="17"/>
      <c r="G10" s="17">
        <v>0.32642388217977703</v>
      </c>
      <c r="H10" s="17">
        <v>0.42206909729806502</v>
      </c>
      <c r="I10" s="17">
        <v>0.41959146137425402</v>
      </c>
      <c r="J10" s="17">
        <v>0.44019602160983201</v>
      </c>
      <c r="K10" s="17">
        <v>0.49974243078042102</v>
      </c>
      <c r="L10" s="17">
        <v>0.50347656225655202</v>
      </c>
      <c r="M10" s="17"/>
      <c r="N10" s="17">
        <v>0.51149589331638601</v>
      </c>
      <c r="O10" s="17">
        <v>0.45620045458425301</v>
      </c>
      <c r="P10" s="17">
        <v>0.41678724508338799</v>
      </c>
      <c r="Q10" s="17">
        <v>0.36648012394065599</v>
      </c>
      <c r="R10" s="17"/>
      <c r="S10" s="17">
        <v>0.47452705164989001</v>
      </c>
      <c r="T10" s="17">
        <v>0.41010877083446501</v>
      </c>
      <c r="U10" s="17">
        <v>0.40979571001231102</v>
      </c>
      <c r="V10" s="17">
        <v>0.41770701652678899</v>
      </c>
      <c r="W10" s="17">
        <v>0.476861248624599</v>
      </c>
      <c r="X10" s="17">
        <v>0.44680251889147699</v>
      </c>
      <c r="Y10" s="17">
        <v>0.43740641068650299</v>
      </c>
      <c r="Z10" s="17">
        <v>0.40375628437969602</v>
      </c>
      <c r="AA10" s="17">
        <v>0.46181090046671902</v>
      </c>
      <c r="AB10" s="17">
        <v>0.44028162984633101</v>
      </c>
      <c r="AC10" s="17">
        <v>0.48222283288751899</v>
      </c>
      <c r="AD10" s="17">
        <v>0.33043057854542901</v>
      </c>
      <c r="AE10" s="17"/>
      <c r="AF10" s="17">
        <v>0.45413565773481701</v>
      </c>
      <c r="AG10" s="17">
        <v>0.47777242676611598</v>
      </c>
      <c r="AH10" s="17">
        <v>0.31510716390934601</v>
      </c>
      <c r="AI10" s="17"/>
      <c r="AJ10" s="17">
        <v>0.46634736805809501</v>
      </c>
      <c r="AK10" s="17">
        <v>0.41345194024547499</v>
      </c>
      <c r="AL10" s="17">
        <v>0.55684613197357202</v>
      </c>
      <c r="AM10" s="17">
        <v>0.50062862181054901</v>
      </c>
      <c r="AN10" s="17">
        <v>0.34787180485838398</v>
      </c>
    </row>
    <row r="11" spans="2:40" x14ac:dyDescent="0.25">
      <c r="B11" s="18" t="s">
        <v>64</v>
      </c>
      <c r="C11" s="17">
        <v>3.4373451769941998E-2</v>
      </c>
      <c r="D11" s="17">
        <v>3.0211482572349201E-2</v>
      </c>
      <c r="E11" s="17">
        <v>3.7757074740201901E-2</v>
      </c>
      <c r="F11" s="17"/>
      <c r="G11" s="17">
        <v>0.111439817953722</v>
      </c>
      <c r="H11" s="17">
        <v>3.5107225862892798E-2</v>
      </c>
      <c r="I11" s="17">
        <v>3.2769688773860398E-2</v>
      </c>
      <c r="J11" s="17">
        <v>2.01341087948258E-2</v>
      </c>
      <c r="K11" s="17">
        <v>1.7439747811418899E-2</v>
      </c>
      <c r="L11" s="17">
        <v>6.7159480338565801E-3</v>
      </c>
      <c r="M11" s="17"/>
      <c r="N11" s="17">
        <v>2.28199071531381E-2</v>
      </c>
      <c r="O11" s="17">
        <v>3.3134000168937E-2</v>
      </c>
      <c r="P11" s="17">
        <v>3.90943022794428E-2</v>
      </c>
      <c r="Q11" s="17">
        <v>4.4443055374552003E-2</v>
      </c>
      <c r="R11" s="17"/>
      <c r="S11" s="17">
        <v>4.50562260766703E-2</v>
      </c>
      <c r="T11" s="17">
        <v>3.4912216949671497E-2</v>
      </c>
      <c r="U11" s="17">
        <v>3.1038374964245601E-2</v>
      </c>
      <c r="V11" s="17">
        <v>3.70078544145796E-2</v>
      </c>
      <c r="W11" s="17">
        <v>4.7848875301205497E-2</v>
      </c>
      <c r="X11" s="17">
        <v>3.0371764862009099E-2</v>
      </c>
      <c r="Y11" s="17">
        <v>2.5389110062410399E-2</v>
      </c>
      <c r="Z11" s="17">
        <v>6.8615661183320298E-2</v>
      </c>
      <c r="AA11" s="17">
        <v>3.39954787362702E-2</v>
      </c>
      <c r="AB11" s="17">
        <v>2.1275207276204099E-2</v>
      </c>
      <c r="AC11" s="17">
        <v>8.7545940901362605E-3</v>
      </c>
      <c r="AD11" s="17">
        <v>2.5709806375063201E-2</v>
      </c>
      <c r="AE11" s="17"/>
      <c r="AF11" s="17">
        <v>2.55787114364029E-2</v>
      </c>
      <c r="AG11" s="17">
        <v>1.7911033231517499E-2</v>
      </c>
      <c r="AH11" s="17">
        <v>6.8760165304439402E-2</v>
      </c>
      <c r="AI11" s="17"/>
      <c r="AJ11" s="17">
        <v>2.4290702140918101E-2</v>
      </c>
      <c r="AK11" s="17">
        <v>3.9045518174733403E-2</v>
      </c>
      <c r="AL11" s="17">
        <v>3.1309519583957397E-2</v>
      </c>
      <c r="AM11" s="17">
        <v>0.10949504478029599</v>
      </c>
      <c r="AN11" s="17">
        <v>3.6851512826324498E-2</v>
      </c>
    </row>
    <row r="12" spans="2:40" ht="45" x14ac:dyDescent="0.25">
      <c r="B12" s="18" t="s">
        <v>73</v>
      </c>
      <c r="C12" s="19">
        <v>7.34688552573118E-3</v>
      </c>
      <c r="D12" s="19">
        <v>9.3213042447191606E-3</v>
      </c>
      <c r="E12" s="19">
        <v>5.4538622034947196E-3</v>
      </c>
      <c r="F12" s="19"/>
      <c r="G12" s="19">
        <v>1.5568626851536401E-2</v>
      </c>
      <c r="H12" s="19">
        <v>9.6048682804464602E-3</v>
      </c>
      <c r="I12" s="19">
        <v>1.0136128241096E-2</v>
      </c>
      <c r="J12" s="19">
        <v>1.06489635772694E-2</v>
      </c>
      <c r="K12" s="19">
        <v>0</v>
      </c>
      <c r="L12" s="19">
        <v>0</v>
      </c>
      <c r="M12" s="19"/>
      <c r="N12" s="19">
        <v>1.67048516429572E-3</v>
      </c>
      <c r="O12" s="19">
        <v>4.3890289976403502E-3</v>
      </c>
      <c r="P12" s="19">
        <v>7.5764970980316104E-3</v>
      </c>
      <c r="Q12" s="19">
        <v>1.64348244539534E-2</v>
      </c>
      <c r="R12" s="19"/>
      <c r="S12" s="19">
        <v>3.8176545595124999E-3</v>
      </c>
      <c r="T12" s="19">
        <v>4.0541773111470499E-3</v>
      </c>
      <c r="U12" s="19">
        <v>5.6136225145891599E-3</v>
      </c>
      <c r="V12" s="19">
        <v>1.1995747396242399E-2</v>
      </c>
      <c r="W12" s="19">
        <v>9.2800001740377305E-3</v>
      </c>
      <c r="X12" s="19">
        <v>7.6243580911512197E-3</v>
      </c>
      <c r="Y12" s="19">
        <v>2.8260452584694701E-2</v>
      </c>
      <c r="Z12" s="19">
        <v>0</v>
      </c>
      <c r="AA12" s="19">
        <v>0</v>
      </c>
      <c r="AB12" s="19">
        <v>0</v>
      </c>
      <c r="AC12" s="19">
        <v>1.1060716096896701E-2</v>
      </c>
      <c r="AD12" s="19">
        <v>2.0183757306771601E-2</v>
      </c>
      <c r="AE12" s="19"/>
      <c r="AF12" s="19">
        <v>9.1778056450118797E-3</v>
      </c>
      <c r="AG12" s="19">
        <v>1.2922525052472501E-3</v>
      </c>
      <c r="AH12" s="19">
        <v>2.06825184585946E-2</v>
      </c>
      <c r="AI12" s="19"/>
      <c r="AJ12" s="19">
        <v>3.0657337727016299E-3</v>
      </c>
      <c r="AK12" s="19">
        <v>9.7982276848485005E-3</v>
      </c>
      <c r="AL12" s="19">
        <v>6.9664027523332703E-3</v>
      </c>
      <c r="AM12" s="19">
        <v>0</v>
      </c>
      <c r="AN12" s="19">
        <v>1.5221016040496201E-2</v>
      </c>
    </row>
    <row r="13" spans="2:40" x14ac:dyDescent="0.25">
      <c r="B13" s="16"/>
    </row>
    <row r="14" spans="2:40" x14ac:dyDescent="0.25">
      <c r="B14" t="s">
        <v>67</v>
      </c>
    </row>
    <row r="15" spans="2:40" x14ac:dyDescent="0.25">
      <c r="B15" t="s">
        <v>68</v>
      </c>
    </row>
    <row r="17" spans="2:2" x14ac:dyDescent="0.25">
      <c r="B17"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2:AN17"/>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308</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482</v>
      </c>
      <c r="D7" s="10">
        <v>214</v>
      </c>
      <c r="E7" s="10">
        <v>267</v>
      </c>
      <c r="F7" s="10"/>
      <c r="G7" s="10">
        <v>86</v>
      </c>
      <c r="H7" s="10">
        <v>99</v>
      </c>
      <c r="I7" s="10">
        <v>86</v>
      </c>
      <c r="J7" s="10">
        <v>61</v>
      </c>
      <c r="K7" s="10">
        <v>61</v>
      </c>
      <c r="L7" s="10">
        <v>89</v>
      </c>
      <c r="M7" s="10"/>
      <c r="N7" s="10">
        <v>132</v>
      </c>
      <c r="O7" s="10">
        <v>130</v>
      </c>
      <c r="P7" s="10">
        <v>114</v>
      </c>
      <c r="Q7" s="10">
        <v>105</v>
      </c>
      <c r="R7" s="10"/>
      <c r="S7" s="10">
        <v>53</v>
      </c>
      <c r="T7" s="10">
        <v>57</v>
      </c>
      <c r="U7" s="10">
        <v>43</v>
      </c>
      <c r="V7" s="10">
        <v>44</v>
      </c>
      <c r="W7" s="10">
        <v>38</v>
      </c>
      <c r="X7" s="10">
        <v>52</v>
      </c>
      <c r="Y7" s="10">
        <v>45</v>
      </c>
      <c r="Z7" s="10">
        <v>24</v>
      </c>
      <c r="AA7" s="10">
        <v>56</v>
      </c>
      <c r="AB7" s="10">
        <v>42</v>
      </c>
      <c r="AC7" s="10">
        <v>20</v>
      </c>
      <c r="AD7" s="10">
        <v>8</v>
      </c>
      <c r="AE7" s="10"/>
      <c r="AF7" s="10">
        <v>192</v>
      </c>
      <c r="AG7" s="10">
        <v>202</v>
      </c>
      <c r="AH7" s="10">
        <v>52</v>
      </c>
      <c r="AI7" s="10"/>
      <c r="AJ7" s="10">
        <v>177</v>
      </c>
      <c r="AK7" s="10">
        <v>158</v>
      </c>
      <c r="AL7" s="10">
        <v>34</v>
      </c>
      <c r="AM7" s="10">
        <v>4</v>
      </c>
      <c r="AN7" s="10">
        <v>49</v>
      </c>
    </row>
    <row r="8" spans="2:40" ht="30" customHeight="1" x14ac:dyDescent="0.25">
      <c r="B8" s="11" t="s">
        <v>20</v>
      </c>
      <c r="C8" s="11">
        <v>487</v>
      </c>
      <c r="D8" s="11">
        <v>220</v>
      </c>
      <c r="E8" s="11">
        <v>266</v>
      </c>
      <c r="F8" s="11"/>
      <c r="G8" s="11">
        <v>88</v>
      </c>
      <c r="H8" s="11">
        <v>100</v>
      </c>
      <c r="I8" s="11">
        <v>93</v>
      </c>
      <c r="J8" s="11">
        <v>67</v>
      </c>
      <c r="K8" s="11">
        <v>57</v>
      </c>
      <c r="L8" s="11">
        <v>82</v>
      </c>
      <c r="M8" s="11"/>
      <c r="N8" s="11">
        <v>125</v>
      </c>
      <c r="O8" s="11">
        <v>124</v>
      </c>
      <c r="P8" s="11">
        <v>123</v>
      </c>
      <c r="Q8" s="11">
        <v>113</v>
      </c>
      <c r="R8" s="11"/>
      <c r="S8" s="11">
        <v>55</v>
      </c>
      <c r="T8" s="11">
        <v>56</v>
      </c>
      <c r="U8" s="11">
        <v>43</v>
      </c>
      <c r="V8" s="11">
        <v>48</v>
      </c>
      <c r="W8" s="11">
        <v>40</v>
      </c>
      <c r="X8" s="11">
        <v>52</v>
      </c>
      <c r="Y8" s="11">
        <v>43</v>
      </c>
      <c r="Z8" s="11">
        <v>23</v>
      </c>
      <c r="AA8" s="11">
        <v>54</v>
      </c>
      <c r="AB8" s="11">
        <v>42</v>
      </c>
      <c r="AC8" s="11">
        <v>20</v>
      </c>
      <c r="AD8" s="11">
        <v>11</v>
      </c>
      <c r="AE8" s="11"/>
      <c r="AF8" s="11">
        <v>195</v>
      </c>
      <c r="AG8" s="11">
        <v>201</v>
      </c>
      <c r="AH8" s="11">
        <v>54</v>
      </c>
      <c r="AI8" s="11"/>
      <c r="AJ8" s="11">
        <v>178</v>
      </c>
      <c r="AK8" s="11">
        <v>160</v>
      </c>
      <c r="AL8" s="11">
        <v>33</v>
      </c>
      <c r="AM8" s="11">
        <v>4</v>
      </c>
      <c r="AN8" s="11">
        <v>50</v>
      </c>
    </row>
    <row r="9" spans="2:40" ht="45" x14ac:dyDescent="0.25">
      <c r="B9" s="18" t="s">
        <v>305</v>
      </c>
      <c r="C9" s="17">
        <v>0.29590593809065602</v>
      </c>
      <c r="D9" s="17">
        <v>0.30011392471687098</v>
      </c>
      <c r="E9" s="17">
        <v>0.29354126117434298</v>
      </c>
      <c r="F9" s="17"/>
      <c r="G9" s="17">
        <v>0.44085743042804398</v>
      </c>
      <c r="H9" s="17">
        <v>0.33198937951841501</v>
      </c>
      <c r="I9" s="17">
        <v>0.35122008317922898</v>
      </c>
      <c r="J9" s="17">
        <v>0.23254738066149799</v>
      </c>
      <c r="K9" s="17">
        <v>0.21881206929029301</v>
      </c>
      <c r="L9" s="17">
        <v>0.13983485547031799</v>
      </c>
      <c r="M9" s="17"/>
      <c r="N9" s="17">
        <v>0.34425144520470702</v>
      </c>
      <c r="O9" s="17">
        <v>0.25162480325169001</v>
      </c>
      <c r="P9" s="17">
        <v>0.28730528219173701</v>
      </c>
      <c r="Q9" s="17">
        <v>0.30289859742862302</v>
      </c>
      <c r="R9" s="17"/>
      <c r="S9" s="17">
        <v>0.31093753513254002</v>
      </c>
      <c r="T9" s="17">
        <v>0.24606911123759501</v>
      </c>
      <c r="U9" s="17">
        <v>0.34516978831419598</v>
      </c>
      <c r="V9" s="17">
        <v>0.16594568489987699</v>
      </c>
      <c r="W9" s="17">
        <v>0.18782870235180299</v>
      </c>
      <c r="X9" s="17">
        <v>0.17072282416859899</v>
      </c>
      <c r="Y9" s="17">
        <v>0.38873250666287801</v>
      </c>
      <c r="Z9" s="17">
        <v>0.42586521192539201</v>
      </c>
      <c r="AA9" s="17">
        <v>0.37532559873974802</v>
      </c>
      <c r="AB9" s="17">
        <v>0.30238750547030702</v>
      </c>
      <c r="AC9" s="17">
        <v>0.45741260590010202</v>
      </c>
      <c r="AD9" s="17">
        <v>0.48738609487682899</v>
      </c>
      <c r="AE9" s="17"/>
      <c r="AF9" s="17">
        <v>0.25295315764865001</v>
      </c>
      <c r="AG9" s="17">
        <v>0.29735522334819298</v>
      </c>
      <c r="AH9" s="17">
        <v>0.34865482187347302</v>
      </c>
      <c r="AI9" s="17"/>
      <c r="AJ9" s="17">
        <v>0.237700015464169</v>
      </c>
      <c r="AK9" s="17">
        <v>0.36047272010723702</v>
      </c>
      <c r="AL9" s="17">
        <v>0.26037325546122297</v>
      </c>
      <c r="AM9" s="17">
        <v>0.21277329656871599</v>
      </c>
      <c r="AN9" s="17">
        <v>0.29695119884353699</v>
      </c>
    </row>
    <row r="10" spans="2:40" ht="60" x14ac:dyDescent="0.25">
      <c r="B10" s="18" t="s">
        <v>306</v>
      </c>
      <c r="C10" s="17">
        <v>0.36658134103491502</v>
      </c>
      <c r="D10" s="17">
        <v>0.37100082691505498</v>
      </c>
      <c r="E10" s="17">
        <v>0.360550647470118</v>
      </c>
      <c r="F10" s="17"/>
      <c r="G10" s="17">
        <v>0.46456653156883598</v>
      </c>
      <c r="H10" s="17">
        <v>0.412625857340844</v>
      </c>
      <c r="I10" s="17">
        <v>0.29861035950361398</v>
      </c>
      <c r="J10" s="17">
        <v>0.32473277880844598</v>
      </c>
      <c r="K10" s="17">
        <v>0.36762570223624302</v>
      </c>
      <c r="L10" s="17">
        <v>0.31619457851043398</v>
      </c>
      <c r="M10" s="17"/>
      <c r="N10" s="17">
        <v>0.379512532798574</v>
      </c>
      <c r="O10" s="17">
        <v>0.34623810092486101</v>
      </c>
      <c r="P10" s="17">
        <v>0.40270096523583898</v>
      </c>
      <c r="Q10" s="17">
        <v>0.32915077547152699</v>
      </c>
      <c r="R10" s="17"/>
      <c r="S10" s="17">
        <v>0.48209275103876698</v>
      </c>
      <c r="T10" s="17">
        <v>0.36005645994032398</v>
      </c>
      <c r="U10" s="17">
        <v>0.30235638048949998</v>
      </c>
      <c r="V10" s="17">
        <v>0.42805658585417999</v>
      </c>
      <c r="W10" s="17">
        <v>0.36794723152736097</v>
      </c>
      <c r="X10" s="17">
        <v>0.37694032039942099</v>
      </c>
      <c r="Y10" s="17">
        <v>0.37684606436632601</v>
      </c>
      <c r="Z10" s="17">
        <v>0.28266780862892599</v>
      </c>
      <c r="AA10" s="17">
        <v>0.37991186905867902</v>
      </c>
      <c r="AB10" s="17">
        <v>0.34941393407439097</v>
      </c>
      <c r="AC10" s="17">
        <v>0.29916138888506899</v>
      </c>
      <c r="AD10" s="17">
        <v>0</v>
      </c>
      <c r="AE10" s="17"/>
      <c r="AF10" s="17">
        <v>0.34753967097048299</v>
      </c>
      <c r="AG10" s="17">
        <v>0.36525801379094902</v>
      </c>
      <c r="AH10" s="17">
        <v>0.34544182467374202</v>
      </c>
      <c r="AI10" s="17"/>
      <c r="AJ10" s="17">
        <v>0.325243019658501</v>
      </c>
      <c r="AK10" s="17">
        <v>0.394290733415952</v>
      </c>
      <c r="AL10" s="17">
        <v>0.51937075770892105</v>
      </c>
      <c r="AM10" s="17">
        <v>0.78722670343128398</v>
      </c>
      <c r="AN10" s="17">
        <v>0.28158449451127099</v>
      </c>
    </row>
    <row r="11" spans="2:40" ht="30" x14ac:dyDescent="0.25">
      <c r="B11" s="18" t="s">
        <v>307</v>
      </c>
      <c r="C11" s="17">
        <v>0.25755172528695702</v>
      </c>
      <c r="D11" s="17">
        <v>0.26053495148660999</v>
      </c>
      <c r="E11" s="17">
        <v>0.25605476859755399</v>
      </c>
      <c r="F11" s="17"/>
      <c r="G11" s="17">
        <v>4.9197954340430998E-2</v>
      </c>
      <c r="H11" s="17">
        <v>0.23391578721245501</v>
      </c>
      <c r="I11" s="17">
        <v>0.208591893481235</v>
      </c>
      <c r="J11" s="17">
        <v>0.27301969333798698</v>
      </c>
      <c r="K11" s="17">
        <v>0.31399304316084198</v>
      </c>
      <c r="L11" s="17">
        <v>0.51225666333684206</v>
      </c>
      <c r="M11" s="17"/>
      <c r="N11" s="17">
        <v>0.23907962604594399</v>
      </c>
      <c r="O11" s="17">
        <v>0.29938400460325199</v>
      </c>
      <c r="P11" s="17">
        <v>0.20826822180048099</v>
      </c>
      <c r="Q11" s="17">
        <v>0.28838782420512399</v>
      </c>
      <c r="R11" s="17"/>
      <c r="S11" s="17">
        <v>0.149800601125509</v>
      </c>
      <c r="T11" s="17">
        <v>0.30983814768648699</v>
      </c>
      <c r="U11" s="17">
        <v>0.25820112291180403</v>
      </c>
      <c r="V11" s="17">
        <v>0.32533745131532499</v>
      </c>
      <c r="W11" s="17">
        <v>0.33977858970661101</v>
      </c>
      <c r="X11" s="17">
        <v>0.30169170504416398</v>
      </c>
      <c r="Y11" s="17">
        <v>0.19315597008871399</v>
      </c>
      <c r="Z11" s="17">
        <v>0.29146697944568201</v>
      </c>
      <c r="AA11" s="17">
        <v>0.15052499893978299</v>
      </c>
      <c r="AB11" s="17">
        <v>0.34819856045530201</v>
      </c>
      <c r="AC11" s="17">
        <v>0.18579000897664999</v>
      </c>
      <c r="AD11" s="17">
        <v>0.218240713474356</v>
      </c>
      <c r="AE11" s="17"/>
      <c r="AF11" s="17">
        <v>0.31783917877697099</v>
      </c>
      <c r="AG11" s="17">
        <v>0.247015975299472</v>
      </c>
      <c r="AH11" s="17">
        <v>0.25410562714514401</v>
      </c>
      <c r="AI11" s="17"/>
      <c r="AJ11" s="17">
        <v>0.38206025571533397</v>
      </c>
      <c r="AK11" s="17">
        <v>0.135873627704063</v>
      </c>
      <c r="AL11" s="17">
        <v>0.19053477942651001</v>
      </c>
      <c r="AM11" s="17">
        <v>0</v>
      </c>
      <c r="AN11" s="17">
        <v>0.27147821673675299</v>
      </c>
    </row>
    <row r="12" spans="2:40" x14ac:dyDescent="0.25">
      <c r="B12" s="18" t="s">
        <v>64</v>
      </c>
      <c r="C12" s="19">
        <v>7.99609955874723E-2</v>
      </c>
      <c r="D12" s="19">
        <v>6.8350296881463296E-2</v>
      </c>
      <c r="E12" s="19">
        <v>8.9853322757985396E-2</v>
      </c>
      <c r="F12" s="19"/>
      <c r="G12" s="19">
        <v>4.5378083662688903E-2</v>
      </c>
      <c r="H12" s="19">
        <v>2.1468975928286199E-2</v>
      </c>
      <c r="I12" s="19">
        <v>0.14157766383592199</v>
      </c>
      <c r="J12" s="19">
        <v>0.169700147192069</v>
      </c>
      <c r="K12" s="19">
        <v>9.9569185312622502E-2</v>
      </c>
      <c r="L12" s="19">
        <v>3.1713902682405801E-2</v>
      </c>
      <c r="M12" s="19"/>
      <c r="N12" s="19">
        <v>3.7156395950774301E-2</v>
      </c>
      <c r="O12" s="19">
        <v>0.102753091220197</v>
      </c>
      <c r="P12" s="19">
        <v>0.101725530771943</v>
      </c>
      <c r="Q12" s="19">
        <v>7.9562802894725906E-2</v>
      </c>
      <c r="R12" s="19"/>
      <c r="S12" s="19">
        <v>5.7169112703184199E-2</v>
      </c>
      <c r="T12" s="19">
        <v>8.4036281135593999E-2</v>
      </c>
      <c r="U12" s="19">
        <v>9.4272708284499504E-2</v>
      </c>
      <c r="V12" s="19">
        <v>8.06602779306171E-2</v>
      </c>
      <c r="W12" s="19">
        <v>0.104445476414226</v>
      </c>
      <c r="X12" s="19">
        <v>0.15064515038781701</v>
      </c>
      <c r="Y12" s="19">
        <v>4.1265458882082703E-2</v>
      </c>
      <c r="Z12" s="19">
        <v>0</v>
      </c>
      <c r="AA12" s="19">
        <v>9.4237533261789894E-2</v>
      </c>
      <c r="AB12" s="19">
        <v>0</v>
      </c>
      <c r="AC12" s="19">
        <v>5.7635996238178999E-2</v>
      </c>
      <c r="AD12" s="19">
        <v>0.29437319164881498</v>
      </c>
      <c r="AE12" s="19"/>
      <c r="AF12" s="19">
        <v>8.1667992603896095E-2</v>
      </c>
      <c r="AG12" s="19">
        <v>9.0370787561386598E-2</v>
      </c>
      <c r="AH12" s="19">
        <v>5.1797726307641699E-2</v>
      </c>
      <c r="AI12" s="19"/>
      <c r="AJ12" s="19">
        <v>5.4996709161995498E-2</v>
      </c>
      <c r="AK12" s="19">
        <v>0.10936291877274899</v>
      </c>
      <c r="AL12" s="19">
        <v>2.9721207403345901E-2</v>
      </c>
      <c r="AM12" s="19">
        <v>0</v>
      </c>
      <c r="AN12" s="19">
        <v>0.14998608990843901</v>
      </c>
    </row>
    <row r="13" spans="2:40" x14ac:dyDescent="0.25">
      <c r="B13" s="16" t="s">
        <v>310</v>
      </c>
    </row>
    <row r="14" spans="2:40" x14ac:dyDescent="0.25">
      <c r="B14" t="s">
        <v>67</v>
      </c>
    </row>
    <row r="15" spans="2:40" x14ac:dyDescent="0.25">
      <c r="B15" t="s">
        <v>68</v>
      </c>
    </row>
    <row r="17" spans="2:2" x14ac:dyDescent="0.25">
      <c r="B17"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2:AN20"/>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312</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945</v>
      </c>
      <c r="D7" s="10">
        <v>426</v>
      </c>
      <c r="E7" s="10">
        <v>518</v>
      </c>
      <c r="F7" s="10"/>
      <c r="G7" s="10">
        <v>79</v>
      </c>
      <c r="H7" s="10">
        <v>119</v>
      </c>
      <c r="I7" s="10">
        <v>137</v>
      </c>
      <c r="J7" s="10">
        <v>161</v>
      </c>
      <c r="K7" s="10">
        <v>159</v>
      </c>
      <c r="L7" s="10">
        <v>290</v>
      </c>
      <c r="M7" s="10"/>
      <c r="N7" s="10">
        <v>260</v>
      </c>
      <c r="O7" s="10">
        <v>272</v>
      </c>
      <c r="P7" s="10">
        <v>180</v>
      </c>
      <c r="Q7" s="10">
        <v>230</v>
      </c>
      <c r="R7" s="10"/>
      <c r="S7" s="10">
        <v>106</v>
      </c>
      <c r="T7" s="10">
        <v>134</v>
      </c>
      <c r="U7" s="10">
        <v>77</v>
      </c>
      <c r="V7" s="10">
        <v>87</v>
      </c>
      <c r="W7" s="10">
        <v>59</v>
      </c>
      <c r="X7" s="10">
        <v>86</v>
      </c>
      <c r="Y7" s="10">
        <v>76</v>
      </c>
      <c r="Z7" s="10">
        <v>38</v>
      </c>
      <c r="AA7" s="10">
        <v>114</v>
      </c>
      <c r="AB7" s="10">
        <v>91</v>
      </c>
      <c r="AC7" s="10">
        <v>48</v>
      </c>
      <c r="AD7" s="10">
        <v>29</v>
      </c>
      <c r="AE7" s="10"/>
      <c r="AF7" s="10">
        <v>406</v>
      </c>
      <c r="AG7" s="10">
        <v>399</v>
      </c>
      <c r="AH7" s="10">
        <v>91</v>
      </c>
      <c r="AI7" s="10"/>
      <c r="AJ7" s="10">
        <v>411</v>
      </c>
      <c r="AK7" s="10">
        <v>223</v>
      </c>
      <c r="AL7" s="10">
        <v>66</v>
      </c>
      <c r="AM7" s="10">
        <v>27</v>
      </c>
      <c r="AN7" s="10">
        <v>99</v>
      </c>
    </row>
    <row r="8" spans="2:40" ht="30" customHeight="1" x14ac:dyDescent="0.25">
      <c r="B8" s="11" t="s">
        <v>20</v>
      </c>
      <c r="C8" s="11">
        <v>933</v>
      </c>
      <c r="D8" s="11">
        <v>424</v>
      </c>
      <c r="E8" s="11">
        <v>508</v>
      </c>
      <c r="F8" s="11"/>
      <c r="G8" s="11">
        <v>83</v>
      </c>
      <c r="H8" s="11">
        <v>119</v>
      </c>
      <c r="I8" s="11">
        <v>147</v>
      </c>
      <c r="J8" s="11">
        <v>172</v>
      </c>
      <c r="K8" s="11">
        <v>148</v>
      </c>
      <c r="L8" s="11">
        <v>264</v>
      </c>
      <c r="M8" s="11"/>
      <c r="N8" s="11">
        <v>242</v>
      </c>
      <c r="O8" s="11">
        <v>259</v>
      </c>
      <c r="P8" s="11">
        <v>193</v>
      </c>
      <c r="Q8" s="11">
        <v>236</v>
      </c>
      <c r="R8" s="11"/>
      <c r="S8" s="11">
        <v>107</v>
      </c>
      <c r="T8" s="11">
        <v>128</v>
      </c>
      <c r="U8" s="11">
        <v>75</v>
      </c>
      <c r="V8" s="11">
        <v>92</v>
      </c>
      <c r="W8" s="11">
        <v>60</v>
      </c>
      <c r="X8" s="11">
        <v>84</v>
      </c>
      <c r="Y8" s="11">
        <v>73</v>
      </c>
      <c r="Z8" s="11">
        <v>36</v>
      </c>
      <c r="AA8" s="11">
        <v>107</v>
      </c>
      <c r="AB8" s="11">
        <v>88</v>
      </c>
      <c r="AC8" s="11">
        <v>45</v>
      </c>
      <c r="AD8" s="11">
        <v>38</v>
      </c>
      <c r="AE8" s="11"/>
      <c r="AF8" s="11">
        <v>397</v>
      </c>
      <c r="AG8" s="11">
        <v>392</v>
      </c>
      <c r="AH8" s="11">
        <v>92</v>
      </c>
      <c r="AI8" s="11"/>
      <c r="AJ8" s="11">
        <v>400</v>
      </c>
      <c r="AK8" s="11">
        <v>220</v>
      </c>
      <c r="AL8" s="11">
        <v>62</v>
      </c>
      <c r="AM8" s="11">
        <v>27</v>
      </c>
      <c r="AN8" s="11">
        <v>100</v>
      </c>
    </row>
    <row r="9" spans="2:40" ht="30" x14ac:dyDescent="0.25">
      <c r="B9" s="18" t="s">
        <v>289</v>
      </c>
      <c r="C9" s="17">
        <v>0.62818870377495994</v>
      </c>
      <c r="D9" s="17">
        <v>0.59088916354521803</v>
      </c>
      <c r="E9" s="17">
        <v>0.65851674919779102</v>
      </c>
      <c r="F9" s="17"/>
      <c r="G9" s="17">
        <v>0.64226411557297203</v>
      </c>
      <c r="H9" s="17">
        <v>0.66106110439897203</v>
      </c>
      <c r="I9" s="17">
        <v>0.58787144030868099</v>
      </c>
      <c r="J9" s="17">
        <v>0.60620467984677795</v>
      </c>
      <c r="K9" s="17">
        <v>0.62744521465741399</v>
      </c>
      <c r="L9" s="17">
        <v>0.646106945887719</v>
      </c>
      <c r="M9" s="17"/>
      <c r="N9" s="17">
        <v>0.64595541818325697</v>
      </c>
      <c r="O9" s="17">
        <v>0.59281081120409296</v>
      </c>
      <c r="P9" s="17">
        <v>0.66215491059457598</v>
      </c>
      <c r="Q9" s="17">
        <v>0.62065983560187199</v>
      </c>
      <c r="R9" s="17"/>
      <c r="S9" s="17">
        <v>0.59837369562908804</v>
      </c>
      <c r="T9" s="17">
        <v>0.574434195213958</v>
      </c>
      <c r="U9" s="17">
        <v>0.57013913670622596</v>
      </c>
      <c r="V9" s="17">
        <v>0.589082795441908</v>
      </c>
      <c r="W9" s="17">
        <v>0.68095949839252901</v>
      </c>
      <c r="X9" s="17">
        <v>0.58424121633295201</v>
      </c>
      <c r="Y9" s="17">
        <v>0.67377012910144196</v>
      </c>
      <c r="Z9" s="17">
        <v>0.67617347348956702</v>
      </c>
      <c r="AA9" s="17">
        <v>0.68502422658556394</v>
      </c>
      <c r="AB9" s="17">
        <v>0.65346749787238101</v>
      </c>
      <c r="AC9" s="17">
        <v>0.66914965268019999</v>
      </c>
      <c r="AD9" s="17">
        <v>0.71673043241888901</v>
      </c>
      <c r="AE9" s="17"/>
      <c r="AF9" s="17">
        <v>0.62890506712815197</v>
      </c>
      <c r="AG9" s="17">
        <v>0.64692391375759395</v>
      </c>
      <c r="AH9" s="17">
        <v>0.53208927052667698</v>
      </c>
      <c r="AI9" s="17"/>
      <c r="AJ9" s="17">
        <v>0.616807187528156</v>
      </c>
      <c r="AK9" s="17">
        <v>0.64026705881328005</v>
      </c>
      <c r="AL9" s="17">
        <v>0.62606101546816595</v>
      </c>
      <c r="AM9" s="17">
        <v>0.55760698287173405</v>
      </c>
      <c r="AN9" s="17">
        <v>0.577044365013901</v>
      </c>
    </row>
    <row r="10" spans="2:40" ht="30" x14ac:dyDescent="0.25">
      <c r="B10" s="18" t="s">
        <v>290</v>
      </c>
      <c r="C10" s="17">
        <v>0.48005341461599899</v>
      </c>
      <c r="D10" s="17">
        <v>0.45042592522444502</v>
      </c>
      <c r="E10" s="17">
        <v>0.50362905429662197</v>
      </c>
      <c r="F10" s="17"/>
      <c r="G10" s="17">
        <v>0.54422357977701297</v>
      </c>
      <c r="H10" s="17">
        <v>0.46654608955934901</v>
      </c>
      <c r="I10" s="17">
        <v>0.48530705445364702</v>
      </c>
      <c r="J10" s="17">
        <v>0.49343736353297002</v>
      </c>
      <c r="K10" s="17">
        <v>0.48914747046927998</v>
      </c>
      <c r="L10" s="17">
        <v>0.44931784912580502</v>
      </c>
      <c r="M10" s="17"/>
      <c r="N10" s="17">
        <v>0.49023684091091901</v>
      </c>
      <c r="O10" s="17">
        <v>0.44757466497474702</v>
      </c>
      <c r="P10" s="17">
        <v>0.47583843303115397</v>
      </c>
      <c r="Q10" s="17">
        <v>0.51029764846787296</v>
      </c>
      <c r="R10" s="17"/>
      <c r="S10" s="17">
        <v>0.52744573266327299</v>
      </c>
      <c r="T10" s="17">
        <v>0.39449450995663898</v>
      </c>
      <c r="U10" s="17">
        <v>0.37038659276401598</v>
      </c>
      <c r="V10" s="17">
        <v>0.454373082367373</v>
      </c>
      <c r="W10" s="17">
        <v>0.53053496310120196</v>
      </c>
      <c r="X10" s="17">
        <v>0.53976242465769197</v>
      </c>
      <c r="Y10" s="17">
        <v>0.50833349105969206</v>
      </c>
      <c r="Z10" s="17">
        <v>0.362153707205357</v>
      </c>
      <c r="AA10" s="17">
        <v>0.41143524592546699</v>
      </c>
      <c r="AB10" s="17">
        <v>0.57533081680818599</v>
      </c>
      <c r="AC10" s="17">
        <v>0.55312288245089503</v>
      </c>
      <c r="AD10" s="17">
        <v>0.64484609549472505</v>
      </c>
      <c r="AE10" s="17"/>
      <c r="AF10" s="17">
        <v>0.447396670622971</v>
      </c>
      <c r="AG10" s="17">
        <v>0.48868195576400397</v>
      </c>
      <c r="AH10" s="17">
        <v>0.48664701310771202</v>
      </c>
      <c r="AI10" s="17"/>
      <c r="AJ10" s="17">
        <v>0.42296052556594199</v>
      </c>
      <c r="AK10" s="17">
        <v>0.47549290279714401</v>
      </c>
      <c r="AL10" s="17">
        <v>0.45612672271139498</v>
      </c>
      <c r="AM10" s="17">
        <v>0.600331207183746</v>
      </c>
      <c r="AN10" s="17">
        <v>0.54517951293529698</v>
      </c>
    </row>
    <row r="11" spans="2:40" ht="45" x14ac:dyDescent="0.25">
      <c r="B11" s="18" t="s">
        <v>291</v>
      </c>
      <c r="C11" s="17">
        <v>0.41052683363191</v>
      </c>
      <c r="D11" s="17">
        <v>0.37432204956596998</v>
      </c>
      <c r="E11" s="17">
        <v>0.43944136148664598</v>
      </c>
      <c r="F11" s="17"/>
      <c r="G11" s="17">
        <v>0.45255972115287202</v>
      </c>
      <c r="H11" s="17">
        <v>0.40936783927585002</v>
      </c>
      <c r="I11" s="17">
        <v>0.45674111576138998</v>
      </c>
      <c r="J11" s="17">
        <v>0.42874330563258101</v>
      </c>
      <c r="K11" s="17">
        <v>0.35011781519387403</v>
      </c>
      <c r="L11" s="17">
        <v>0.39423638919052501</v>
      </c>
      <c r="M11" s="17"/>
      <c r="N11" s="17">
        <v>0.395368511090196</v>
      </c>
      <c r="O11" s="17">
        <v>0.417596898548106</v>
      </c>
      <c r="P11" s="17">
        <v>0.350454962746168</v>
      </c>
      <c r="Q11" s="17">
        <v>0.46427273903397998</v>
      </c>
      <c r="R11" s="17"/>
      <c r="S11" s="17">
        <v>0.33153266869385101</v>
      </c>
      <c r="T11" s="17">
        <v>0.39797591341236499</v>
      </c>
      <c r="U11" s="17">
        <v>0.45454058759208699</v>
      </c>
      <c r="V11" s="17">
        <v>0.38871154729368801</v>
      </c>
      <c r="W11" s="17">
        <v>0.440257265986293</v>
      </c>
      <c r="X11" s="17">
        <v>0.437573480047458</v>
      </c>
      <c r="Y11" s="17">
        <v>0.448840199524283</v>
      </c>
      <c r="Z11" s="17">
        <v>0.36354272508174801</v>
      </c>
      <c r="AA11" s="17">
        <v>0.43210971147820598</v>
      </c>
      <c r="AB11" s="17">
        <v>0.40026659462419101</v>
      </c>
      <c r="AC11" s="17">
        <v>0.39227914476763498</v>
      </c>
      <c r="AD11" s="17">
        <v>0.49131355802741999</v>
      </c>
      <c r="AE11" s="17"/>
      <c r="AF11" s="17">
        <v>0.41021920978821202</v>
      </c>
      <c r="AG11" s="17">
        <v>0.40285731297565802</v>
      </c>
      <c r="AH11" s="17">
        <v>0.42462853542561402</v>
      </c>
      <c r="AI11" s="17"/>
      <c r="AJ11" s="17">
        <v>0.411701810211549</v>
      </c>
      <c r="AK11" s="17">
        <v>0.41056890510520599</v>
      </c>
      <c r="AL11" s="17">
        <v>0.330743404852331</v>
      </c>
      <c r="AM11" s="17">
        <v>0.36524088284274803</v>
      </c>
      <c r="AN11" s="17">
        <v>0.41304255308033899</v>
      </c>
    </row>
    <row r="12" spans="2:40" ht="75" x14ac:dyDescent="0.25">
      <c r="B12" s="18" t="s">
        <v>292</v>
      </c>
      <c r="C12" s="17">
        <v>0.37701426113915398</v>
      </c>
      <c r="D12" s="17">
        <v>0.40363215743763797</v>
      </c>
      <c r="E12" s="17">
        <v>0.35333737528213099</v>
      </c>
      <c r="F12" s="17"/>
      <c r="G12" s="17">
        <v>0.31795422047377703</v>
      </c>
      <c r="H12" s="17">
        <v>0.31543813596884102</v>
      </c>
      <c r="I12" s="17">
        <v>0.41722208739955302</v>
      </c>
      <c r="J12" s="17">
        <v>0.41642650406924703</v>
      </c>
      <c r="K12" s="17">
        <v>0.43764698252488798</v>
      </c>
      <c r="L12" s="17">
        <v>0.34123274876874998</v>
      </c>
      <c r="M12" s="17"/>
      <c r="N12" s="17">
        <v>0.32461613942715001</v>
      </c>
      <c r="O12" s="17">
        <v>0.36025618125090803</v>
      </c>
      <c r="P12" s="17">
        <v>0.36733024228600297</v>
      </c>
      <c r="Q12" s="17">
        <v>0.461224993191444</v>
      </c>
      <c r="R12" s="17"/>
      <c r="S12" s="17">
        <v>0.40734308709671102</v>
      </c>
      <c r="T12" s="17">
        <v>0.42186108966883501</v>
      </c>
      <c r="U12" s="17">
        <v>0.3538704857046</v>
      </c>
      <c r="V12" s="17">
        <v>0.335294695724485</v>
      </c>
      <c r="W12" s="17">
        <v>0.35591594287723599</v>
      </c>
      <c r="X12" s="17">
        <v>0.34527438970107899</v>
      </c>
      <c r="Y12" s="17">
        <v>0.35158907167186698</v>
      </c>
      <c r="Z12" s="17">
        <v>0.39436223834272899</v>
      </c>
      <c r="AA12" s="17">
        <v>0.31324734304037799</v>
      </c>
      <c r="AB12" s="17">
        <v>0.42523060139114899</v>
      </c>
      <c r="AC12" s="17">
        <v>0.42171208912894598</v>
      </c>
      <c r="AD12" s="17">
        <v>0.43762308016163298</v>
      </c>
      <c r="AE12" s="17"/>
      <c r="AF12" s="17">
        <v>0.37413146641653999</v>
      </c>
      <c r="AG12" s="17">
        <v>0.39242818001922097</v>
      </c>
      <c r="AH12" s="17">
        <v>0.35012913465239998</v>
      </c>
      <c r="AI12" s="17"/>
      <c r="AJ12" s="17">
        <v>0.38224949550105802</v>
      </c>
      <c r="AK12" s="17">
        <v>0.327859924129205</v>
      </c>
      <c r="AL12" s="17">
        <v>0.37220482896243701</v>
      </c>
      <c r="AM12" s="17">
        <v>0.44466041734075401</v>
      </c>
      <c r="AN12" s="17">
        <v>0.31244212518185399</v>
      </c>
    </row>
    <row r="13" spans="2:40" ht="30" x14ac:dyDescent="0.25">
      <c r="B13" s="18" t="s">
        <v>293</v>
      </c>
      <c r="C13" s="17">
        <v>0.28253601616823298</v>
      </c>
      <c r="D13" s="17">
        <v>0.28969310242013602</v>
      </c>
      <c r="E13" s="17">
        <v>0.27720020623416203</v>
      </c>
      <c r="F13" s="17"/>
      <c r="G13" s="17">
        <v>0.33183488080097601</v>
      </c>
      <c r="H13" s="17">
        <v>0.30905626379336698</v>
      </c>
      <c r="I13" s="17">
        <v>0.32481601082747003</v>
      </c>
      <c r="J13" s="17">
        <v>0.28386279064955</v>
      </c>
      <c r="K13" s="17">
        <v>0.240916205287423</v>
      </c>
      <c r="L13" s="17">
        <v>0.25419993503587301</v>
      </c>
      <c r="M13" s="17"/>
      <c r="N13" s="17">
        <v>0.25458280468534999</v>
      </c>
      <c r="O13" s="17">
        <v>0.25535130232997499</v>
      </c>
      <c r="P13" s="17">
        <v>0.262490363935032</v>
      </c>
      <c r="Q13" s="17">
        <v>0.36051327494240998</v>
      </c>
      <c r="R13" s="17"/>
      <c r="S13" s="17">
        <v>0.26383733748731297</v>
      </c>
      <c r="T13" s="17">
        <v>0.27290839250653098</v>
      </c>
      <c r="U13" s="17">
        <v>0.25939057272934801</v>
      </c>
      <c r="V13" s="17">
        <v>0.300192915301142</v>
      </c>
      <c r="W13" s="17">
        <v>0.28668281813851099</v>
      </c>
      <c r="X13" s="17">
        <v>0.24981998107064499</v>
      </c>
      <c r="Y13" s="17">
        <v>0.223471070128414</v>
      </c>
      <c r="Z13" s="17">
        <v>0.35344252118851799</v>
      </c>
      <c r="AA13" s="17">
        <v>0.29092981361070902</v>
      </c>
      <c r="AB13" s="17">
        <v>0.27399423745263701</v>
      </c>
      <c r="AC13" s="17">
        <v>0.49617250072143998</v>
      </c>
      <c r="AD13" s="17">
        <v>0.22240086095696601</v>
      </c>
      <c r="AE13" s="17"/>
      <c r="AF13" s="17">
        <v>0.28812126916078301</v>
      </c>
      <c r="AG13" s="17">
        <v>0.26857324535618599</v>
      </c>
      <c r="AH13" s="17">
        <v>0.28498223904931602</v>
      </c>
      <c r="AI13" s="17"/>
      <c r="AJ13" s="17">
        <v>0.25680443941542402</v>
      </c>
      <c r="AK13" s="17">
        <v>0.33428665881018899</v>
      </c>
      <c r="AL13" s="17">
        <v>0.26077645584689102</v>
      </c>
      <c r="AM13" s="17">
        <v>0.25821764046155599</v>
      </c>
      <c r="AN13" s="17">
        <v>0.30097892662425602</v>
      </c>
    </row>
    <row r="14" spans="2:40" x14ac:dyDescent="0.25">
      <c r="B14" s="18" t="s">
        <v>64</v>
      </c>
      <c r="C14" s="17">
        <v>2.1406113936397301E-2</v>
      </c>
      <c r="D14" s="17">
        <v>1.9283069244316799E-2</v>
      </c>
      <c r="E14" s="17">
        <v>2.3229822069710301E-2</v>
      </c>
      <c r="F14" s="17"/>
      <c r="G14" s="17">
        <v>0</v>
      </c>
      <c r="H14" s="17">
        <v>8.5297197239975597E-3</v>
      </c>
      <c r="I14" s="17">
        <v>3.58760333916174E-2</v>
      </c>
      <c r="J14" s="17">
        <v>4.19102738059524E-2</v>
      </c>
      <c r="K14" s="17">
        <v>1.8312074116977502E-2</v>
      </c>
      <c r="L14" s="17">
        <v>1.4239270639185E-2</v>
      </c>
      <c r="M14" s="17"/>
      <c r="N14" s="17">
        <v>1.5572787406884E-2</v>
      </c>
      <c r="O14" s="17">
        <v>2.6853632153303698E-2</v>
      </c>
      <c r="P14" s="17">
        <v>3.0895455713769601E-2</v>
      </c>
      <c r="Q14" s="17">
        <v>1.3909528560747699E-2</v>
      </c>
      <c r="R14" s="17"/>
      <c r="S14" s="17">
        <v>4.6182533561893398E-2</v>
      </c>
      <c r="T14" s="17">
        <v>2.2583435693734999E-2</v>
      </c>
      <c r="U14" s="17">
        <v>5.55799787449269E-2</v>
      </c>
      <c r="V14" s="17">
        <v>2.4955499089223301E-2</v>
      </c>
      <c r="W14" s="17">
        <v>0</v>
      </c>
      <c r="X14" s="17">
        <v>3.4963585610211997E-2</v>
      </c>
      <c r="Y14" s="17">
        <v>1.2761421512952001E-2</v>
      </c>
      <c r="Z14" s="17">
        <v>0</v>
      </c>
      <c r="AA14" s="17">
        <v>0</v>
      </c>
      <c r="AB14" s="17">
        <v>1.0249632706611901E-2</v>
      </c>
      <c r="AC14" s="17">
        <v>1.99733230229426E-2</v>
      </c>
      <c r="AD14" s="17">
        <v>0</v>
      </c>
      <c r="AE14" s="17"/>
      <c r="AF14" s="17">
        <v>2.5109803698885502E-2</v>
      </c>
      <c r="AG14" s="17">
        <v>1.42800225058454E-2</v>
      </c>
      <c r="AH14" s="17">
        <v>4.7674582014239499E-2</v>
      </c>
      <c r="AI14" s="17"/>
      <c r="AJ14" s="17">
        <v>1.9812363305477199E-2</v>
      </c>
      <c r="AK14" s="17">
        <v>2.2309848347495401E-2</v>
      </c>
      <c r="AL14" s="17">
        <v>1.53140425605661E-2</v>
      </c>
      <c r="AM14" s="17">
        <v>3.4650569191712298E-2</v>
      </c>
      <c r="AN14" s="17">
        <v>4.1339748357897499E-2</v>
      </c>
    </row>
    <row r="15" spans="2:40" x14ac:dyDescent="0.25">
      <c r="B15" s="18" t="s">
        <v>63</v>
      </c>
      <c r="C15" s="19">
        <v>7.8222710068230408E-3</v>
      </c>
      <c r="D15" s="19">
        <v>3.9663780316139203E-3</v>
      </c>
      <c r="E15" s="19">
        <v>1.10633965952579E-2</v>
      </c>
      <c r="F15" s="19"/>
      <c r="G15" s="19">
        <v>0</v>
      </c>
      <c r="H15" s="19">
        <v>0</v>
      </c>
      <c r="I15" s="19">
        <v>0</v>
      </c>
      <c r="J15" s="19">
        <v>5.31153580670078E-3</v>
      </c>
      <c r="K15" s="19">
        <v>1.2062862827618899E-2</v>
      </c>
      <c r="L15" s="19">
        <v>1.7382091338999501E-2</v>
      </c>
      <c r="M15" s="19"/>
      <c r="N15" s="19">
        <v>3.3468447915512701E-3</v>
      </c>
      <c r="O15" s="19">
        <v>3.7773239185886001E-3</v>
      </c>
      <c r="P15" s="19">
        <v>0</v>
      </c>
      <c r="Q15" s="19">
        <v>1.96156252093263E-2</v>
      </c>
      <c r="R15" s="19"/>
      <c r="S15" s="19">
        <v>0</v>
      </c>
      <c r="T15" s="19">
        <v>1.38800388790598E-2</v>
      </c>
      <c r="U15" s="19">
        <v>1.22136195711618E-2</v>
      </c>
      <c r="V15" s="19">
        <v>0</v>
      </c>
      <c r="W15" s="19">
        <v>1.6146167241751101E-2</v>
      </c>
      <c r="X15" s="19">
        <v>1.0975283941083399E-2</v>
      </c>
      <c r="Y15" s="19">
        <v>0</v>
      </c>
      <c r="Z15" s="19">
        <v>2.8456905501256301E-2</v>
      </c>
      <c r="AA15" s="19">
        <v>1.5772639105780001E-2</v>
      </c>
      <c r="AB15" s="19">
        <v>0</v>
      </c>
      <c r="AC15" s="19">
        <v>0</v>
      </c>
      <c r="AD15" s="19">
        <v>0</v>
      </c>
      <c r="AE15" s="19"/>
      <c r="AF15" s="19">
        <v>1.3874549221044899E-2</v>
      </c>
      <c r="AG15" s="19">
        <v>0</v>
      </c>
      <c r="AH15" s="19">
        <v>1.9368034560238698E-2</v>
      </c>
      <c r="AI15" s="19"/>
      <c r="AJ15" s="19">
        <v>1.1323507664143501E-2</v>
      </c>
      <c r="AK15" s="19">
        <v>4.4455742958276903E-3</v>
      </c>
      <c r="AL15" s="19">
        <v>0</v>
      </c>
      <c r="AM15" s="19">
        <v>0</v>
      </c>
      <c r="AN15" s="19">
        <v>1.77958488149077E-2</v>
      </c>
    </row>
    <row r="16" spans="2:40" x14ac:dyDescent="0.25">
      <c r="B16" s="16" t="s">
        <v>313</v>
      </c>
    </row>
    <row r="17" spans="2:2" x14ac:dyDescent="0.25">
      <c r="B17" t="s">
        <v>67</v>
      </c>
    </row>
    <row r="18" spans="2:2" x14ac:dyDescent="0.25">
      <c r="B18" t="s">
        <v>68</v>
      </c>
    </row>
    <row r="20" spans="2:2" x14ac:dyDescent="0.25">
      <c r="B20"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2:AN22"/>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314</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945</v>
      </c>
      <c r="D7" s="10">
        <v>426</v>
      </c>
      <c r="E7" s="10">
        <v>518</v>
      </c>
      <c r="F7" s="10"/>
      <c r="G7" s="10">
        <v>79</v>
      </c>
      <c r="H7" s="10">
        <v>119</v>
      </c>
      <c r="I7" s="10">
        <v>137</v>
      </c>
      <c r="J7" s="10">
        <v>161</v>
      </c>
      <c r="K7" s="10">
        <v>159</v>
      </c>
      <c r="L7" s="10">
        <v>290</v>
      </c>
      <c r="M7" s="10"/>
      <c r="N7" s="10">
        <v>260</v>
      </c>
      <c r="O7" s="10">
        <v>272</v>
      </c>
      <c r="P7" s="10">
        <v>180</v>
      </c>
      <c r="Q7" s="10">
        <v>230</v>
      </c>
      <c r="R7" s="10"/>
      <c r="S7" s="10">
        <v>106</v>
      </c>
      <c r="T7" s="10">
        <v>134</v>
      </c>
      <c r="U7" s="10">
        <v>77</v>
      </c>
      <c r="V7" s="10">
        <v>87</v>
      </c>
      <c r="W7" s="10">
        <v>59</v>
      </c>
      <c r="X7" s="10">
        <v>86</v>
      </c>
      <c r="Y7" s="10">
        <v>76</v>
      </c>
      <c r="Z7" s="10">
        <v>38</v>
      </c>
      <c r="AA7" s="10">
        <v>114</v>
      </c>
      <c r="AB7" s="10">
        <v>91</v>
      </c>
      <c r="AC7" s="10">
        <v>48</v>
      </c>
      <c r="AD7" s="10">
        <v>29</v>
      </c>
      <c r="AE7" s="10"/>
      <c r="AF7" s="10">
        <v>406</v>
      </c>
      <c r="AG7" s="10">
        <v>399</v>
      </c>
      <c r="AH7" s="10">
        <v>91</v>
      </c>
      <c r="AI7" s="10"/>
      <c r="AJ7" s="10">
        <v>411</v>
      </c>
      <c r="AK7" s="10">
        <v>223</v>
      </c>
      <c r="AL7" s="10">
        <v>66</v>
      </c>
      <c r="AM7" s="10">
        <v>27</v>
      </c>
      <c r="AN7" s="10">
        <v>99</v>
      </c>
    </row>
    <row r="8" spans="2:40" ht="30" customHeight="1" x14ac:dyDescent="0.25">
      <c r="B8" s="11" t="s">
        <v>20</v>
      </c>
      <c r="C8" s="11">
        <v>933</v>
      </c>
      <c r="D8" s="11">
        <v>424</v>
      </c>
      <c r="E8" s="11">
        <v>508</v>
      </c>
      <c r="F8" s="11"/>
      <c r="G8" s="11">
        <v>83</v>
      </c>
      <c r="H8" s="11">
        <v>119</v>
      </c>
      <c r="I8" s="11">
        <v>147</v>
      </c>
      <c r="J8" s="11">
        <v>172</v>
      </c>
      <c r="K8" s="11">
        <v>148</v>
      </c>
      <c r="L8" s="11">
        <v>264</v>
      </c>
      <c r="M8" s="11"/>
      <c r="N8" s="11">
        <v>242</v>
      </c>
      <c r="O8" s="11">
        <v>259</v>
      </c>
      <c r="P8" s="11">
        <v>193</v>
      </c>
      <c r="Q8" s="11">
        <v>236</v>
      </c>
      <c r="R8" s="11"/>
      <c r="S8" s="11">
        <v>107</v>
      </c>
      <c r="T8" s="11">
        <v>128</v>
      </c>
      <c r="U8" s="11">
        <v>75</v>
      </c>
      <c r="V8" s="11">
        <v>92</v>
      </c>
      <c r="W8" s="11">
        <v>60</v>
      </c>
      <c r="X8" s="11">
        <v>84</v>
      </c>
      <c r="Y8" s="11">
        <v>73</v>
      </c>
      <c r="Z8" s="11">
        <v>36</v>
      </c>
      <c r="AA8" s="11">
        <v>107</v>
      </c>
      <c r="AB8" s="11">
        <v>88</v>
      </c>
      <c r="AC8" s="11">
        <v>45</v>
      </c>
      <c r="AD8" s="11">
        <v>38</v>
      </c>
      <c r="AE8" s="11"/>
      <c r="AF8" s="11">
        <v>397</v>
      </c>
      <c r="AG8" s="11">
        <v>392</v>
      </c>
      <c r="AH8" s="11">
        <v>92</v>
      </c>
      <c r="AI8" s="11"/>
      <c r="AJ8" s="11">
        <v>400</v>
      </c>
      <c r="AK8" s="11">
        <v>220</v>
      </c>
      <c r="AL8" s="11">
        <v>62</v>
      </c>
      <c r="AM8" s="11">
        <v>27</v>
      </c>
      <c r="AN8" s="11">
        <v>100</v>
      </c>
    </row>
    <row r="9" spans="2:40" x14ac:dyDescent="0.25">
      <c r="B9" s="18" t="s">
        <v>296</v>
      </c>
      <c r="C9" s="17">
        <v>1.92651626202054E-2</v>
      </c>
      <c r="D9" s="17">
        <v>2.03858697414993E-2</v>
      </c>
      <c r="E9" s="17">
        <v>1.8372454422971501E-2</v>
      </c>
      <c r="F9" s="17"/>
      <c r="G9" s="17">
        <v>4.11964317885892E-2</v>
      </c>
      <c r="H9" s="17">
        <v>8.1724875008324892E-3</v>
      </c>
      <c r="I9" s="17">
        <v>1.55314358081692E-2</v>
      </c>
      <c r="J9" s="17">
        <v>1.06626264067175E-2</v>
      </c>
      <c r="K9" s="17">
        <v>3.0221022219818001E-2</v>
      </c>
      <c r="L9" s="17">
        <v>1.8927369021398899E-2</v>
      </c>
      <c r="M9" s="17"/>
      <c r="N9" s="17">
        <v>4.4031047811889497E-2</v>
      </c>
      <c r="O9" s="17">
        <v>3.1714408658315299E-3</v>
      </c>
      <c r="P9" s="17">
        <v>2.34125690609676E-2</v>
      </c>
      <c r="Q9" s="17">
        <v>8.3574785271156894E-3</v>
      </c>
      <c r="R9" s="17"/>
      <c r="S9" s="17">
        <v>3.9675193708099597E-2</v>
      </c>
      <c r="T9" s="17">
        <v>1.37379927306138E-2</v>
      </c>
      <c r="U9" s="17">
        <v>0</v>
      </c>
      <c r="V9" s="17">
        <v>0</v>
      </c>
      <c r="W9" s="17">
        <v>3.7650819530713801E-2</v>
      </c>
      <c r="X9" s="17">
        <v>2.12627375570093E-2</v>
      </c>
      <c r="Y9" s="17">
        <v>3.6096003927130298E-2</v>
      </c>
      <c r="Z9" s="17">
        <v>2.23834523954324E-2</v>
      </c>
      <c r="AA9" s="17">
        <v>7.2143106432117597E-3</v>
      </c>
      <c r="AB9" s="17">
        <v>4.1991938461727003E-2</v>
      </c>
      <c r="AC9" s="17">
        <v>0</v>
      </c>
      <c r="AD9" s="17">
        <v>0</v>
      </c>
      <c r="AE9" s="17"/>
      <c r="AF9" s="17">
        <v>1.53726145292034E-2</v>
      </c>
      <c r="AG9" s="17">
        <v>2.4692623391358699E-2</v>
      </c>
      <c r="AH9" s="17">
        <v>0</v>
      </c>
      <c r="AI9" s="17"/>
      <c r="AJ9" s="17">
        <v>2.6273741823059301E-2</v>
      </c>
      <c r="AK9" s="17">
        <v>3.7325038301576699E-3</v>
      </c>
      <c r="AL9" s="17">
        <v>1.34631961053096E-2</v>
      </c>
      <c r="AM9" s="17">
        <v>0</v>
      </c>
      <c r="AN9" s="17">
        <v>8.5201483280977694E-3</v>
      </c>
    </row>
    <row r="10" spans="2:40" ht="30" x14ac:dyDescent="0.25">
      <c r="B10" s="18" t="s">
        <v>297</v>
      </c>
      <c r="C10" s="17">
        <v>0.10156314359181901</v>
      </c>
      <c r="D10" s="17">
        <v>9.37357714731126E-2</v>
      </c>
      <c r="E10" s="17">
        <v>0.108338747064361</v>
      </c>
      <c r="F10" s="17"/>
      <c r="G10" s="17">
        <v>5.3826965201609497E-2</v>
      </c>
      <c r="H10" s="17">
        <v>8.2813000131179496E-2</v>
      </c>
      <c r="I10" s="17">
        <v>7.7858699274289594E-2</v>
      </c>
      <c r="J10" s="17">
        <v>9.68819968568366E-2</v>
      </c>
      <c r="K10" s="17">
        <v>0.136078750584118</v>
      </c>
      <c r="L10" s="17">
        <v>0.121785720187622</v>
      </c>
      <c r="M10" s="17"/>
      <c r="N10" s="17">
        <v>8.5613251729570697E-2</v>
      </c>
      <c r="O10" s="17">
        <v>0.111609706318549</v>
      </c>
      <c r="P10" s="17">
        <v>0.10465896412867801</v>
      </c>
      <c r="Q10" s="17">
        <v>0.101849520496468</v>
      </c>
      <c r="R10" s="17"/>
      <c r="S10" s="17">
        <v>9.3900160328227705E-2</v>
      </c>
      <c r="T10" s="17">
        <v>0.10861306972469099</v>
      </c>
      <c r="U10" s="17">
        <v>0.12089377537312899</v>
      </c>
      <c r="V10" s="17">
        <v>0.113612297170673</v>
      </c>
      <c r="W10" s="17">
        <v>0.116075920902819</v>
      </c>
      <c r="X10" s="17">
        <v>0.12720628792876701</v>
      </c>
      <c r="Y10" s="17">
        <v>0.152471419062499</v>
      </c>
      <c r="Z10" s="17">
        <v>0.13049668753379101</v>
      </c>
      <c r="AA10" s="17">
        <v>7.7918578604793606E-2</v>
      </c>
      <c r="AB10" s="17">
        <v>2.3910037625485301E-2</v>
      </c>
      <c r="AC10" s="17">
        <v>4.471426683166E-2</v>
      </c>
      <c r="AD10" s="17">
        <v>0.14215749328312799</v>
      </c>
      <c r="AE10" s="17"/>
      <c r="AF10" s="17">
        <v>0.13465031863416799</v>
      </c>
      <c r="AG10" s="17">
        <v>7.2747095957062094E-2</v>
      </c>
      <c r="AH10" s="17">
        <v>0.101988586657702</v>
      </c>
      <c r="AI10" s="17"/>
      <c r="AJ10" s="17">
        <v>0.121930869656901</v>
      </c>
      <c r="AK10" s="17">
        <v>0.113726751940961</v>
      </c>
      <c r="AL10" s="17">
        <v>5.7794609209864102E-2</v>
      </c>
      <c r="AM10" s="17">
        <v>0.101737215111456</v>
      </c>
      <c r="AN10" s="17">
        <v>9.0103161017622502E-2</v>
      </c>
    </row>
    <row r="11" spans="2:40" ht="30" x14ac:dyDescent="0.25">
      <c r="B11" s="18" t="s">
        <v>298</v>
      </c>
      <c r="C11" s="17">
        <v>0.14580861641374801</v>
      </c>
      <c r="D11" s="17">
        <v>0.16428659420448</v>
      </c>
      <c r="E11" s="17">
        <v>0.13069638624632701</v>
      </c>
      <c r="F11" s="17"/>
      <c r="G11" s="17">
        <v>0.16118476152436101</v>
      </c>
      <c r="H11" s="17">
        <v>0.154884343403283</v>
      </c>
      <c r="I11" s="17">
        <v>0.130035210587721</v>
      </c>
      <c r="J11" s="17">
        <v>9.7100276542342601E-2</v>
      </c>
      <c r="K11" s="17">
        <v>0.144335615587564</v>
      </c>
      <c r="L11" s="17">
        <v>0.178228918139997</v>
      </c>
      <c r="M11" s="17"/>
      <c r="N11" s="17">
        <v>0.12829375031693199</v>
      </c>
      <c r="O11" s="17">
        <v>0.15631770384459201</v>
      </c>
      <c r="P11" s="17">
        <v>0.165222198574038</v>
      </c>
      <c r="Q11" s="17">
        <v>0.13402540746127001</v>
      </c>
      <c r="R11" s="17"/>
      <c r="S11" s="17">
        <v>0.111303324725801</v>
      </c>
      <c r="T11" s="17">
        <v>0.15117936825669501</v>
      </c>
      <c r="U11" s="17">
        <v>0.15320105408450199</v>
      </c>
      <c r="V11" s="17">
        <v>0.19343409540194201</v>
      </c>
      <c r="W11" s="17">
        <v>0.186504526078344</v>
      </c>
      <c r="X11" s="17">
        <v>0.16274021689863499</v>
      </c>
      <c r="Y11" s="17">
        <v>0.15608671922183501</v>
      </c>
      <c r="Z11" s="17">
        <v>0.110169579298367</v>
      </c>
      <c r="AA11" s="17">
        <v>0.121799291160036</v>
      </c>
      <c r="AB11" s="17">
        <v>0.133728768134076</v>
      </c>
      <c r="AC11" s="17">
        <v>0.15114876644909001</v>
      </c>
      <c r="AD11" s="17">
        <v>9.5329362633137196E-2</v>
      </c>
      <c r="AE11" s="17"/>
      <c r="AF11" s="17">
        <v>0.155570325797383</v>
      </c>
      <c r="AG11" s="17">
        <v>0.15004915508824701</v>
      </c>
      <c r="AH11" s="17">
        <v>8.8136731488998907E-2</v>
      </c>
      <c r="AI11" s="17"/>
      <c r="AJ11" s="17">
        <v>0.16960807914999099</v>
      </c>
      <c r="AK11" s="17">
        <v>0.140952539104717</v>
      </c>
      <c r="AL11" s="17">
        <v>0.16302652383265401</v>
      </c>
      <c r="AM11" s="17">
        <v>0.19662906882901299</v>
      </c>
      <c r="AN11" s="17">
        <v>8.0754813755781293E-2</v>
      </c>
    </row>
    <row r="12" spans="2:40" ht="30" x14ac:dyDescent="0.25">
      <c r="B12" s="18" t="s">
        <v>299</v>
      </c>
      <c r="C12" s="17">
        <v>0.14997815862566299</v>
      </c>
      <c r="D12" s="17">
        <v>0.18068835533375799</v>
      </c>
      <c r="E12" s="17">
        <v>0.12465033020135299</v>
      </c>
      <c r="F12" s="17"/>
      <c r="G12" s="17">
        <v>0.17344190767687701</v>
      </c>
      <c r="H12" s="17">
        <v>0.18507762745063799</v>
      </c>
      <c r="I12" s="17">
        <v>0.15185682824506699</v>
      </c>
      <c r="J12" s="17">
        <v>0.16323985154551801</v>
      </c>
      <c r="K12" s="17">
        <v>0.138423658529607</v>
      </c>
      <c r="L12" s="17">
        <v>0.123653380286206</v>
      </c>
      <c r="M12" s="17"/>
      <c r="N12" s="17">
        <v>0.158274270785877</v>
      </c>
      <c r="O12" s="17">
        <v>0.12949646987435801</v>
      </c>
      <c r="P12" s="17">
        <v>0.17440952966322701</v>
      </c>
      <c r="Q12" s="17">
        <v>0.145652430291867</v>
      </c>
      <c r="R12" s="17"/>
      <c r="S12" s="17">
        <v>0.195877496686058</v>
      </c>
      <c r="T12" s="17">
        <v>0.18576179806280901</v>
      </c>
      <c r="U12" s="17">
        <v>0.116752651302795</v>
      </c>
      <c r="V12" s="17">
        <v>0.14053123005409601</v>
      </c>
      <c r="W12" s="17">
        <v>9.5341798960097396E-2</v>
      </c>
      <c r="X12" s="17">
        <v>0.136528351376246</v>
      </c>
      <c r="Y12" s="17">
        <v>0.13768766644986899</v>
      </c>
      <c r="Z12" s="17">
        <v>0.290433159863835</v>
      </c>
      <c r="AA12" s="17">
        <v>0.16900572319930299</v>
      </c>
      <c r="AB12" s="17">
        <v>0.108222672037289</v>
      </c>
      <c r="AC12" s="17">
        <v>0.12635081421059199</v>
      </c>
      <c r="AD12" s="17">
        <v>6.6214935339717701E-2</v>
      </c>
      <c r="AE12" s="17"/>
      <c r="AF12" s="17">
        <v>0.133607600325923</v>
      </c>
      <c r="AG12" s="17">
        <v>0.17258974716676401</v>
      </c>
      <c r="AH12" s="17">
        <v>0.13548237432497601</v>
      </c>
      <c r="AI12" s="17"/>
      <c r="AJ12" s="17">
        <v>0.17485579542217899</v>
      </c>
      <c r="AK12" s="17">
        <v>0.13088371897613699</v>
      </c>
      <c r="AL12" s="17">
        <v>0.14157049326596199</v>
      </c>
      <c r="AM12" s="17">
        <v>0.115540051060476</v>
      </c>
      <c r="AN12" s="17">
        <v>0.14967394580795901</v>
      </c>
    </row>
    <row r="13" spans="2:40" ht="30" x14ac:dyDescent="0.25">
      <c r="B13" s="18" t="s">
        <v>300</v>
      </c>
      <c r="C13" s="17">
        <v>0.16485131540424799</v>
      </c>
      <c r="D13" s="17">
        <v>0.15665868481151399</v>
      </c>
      <c r="E13" s="17">
        <v>0.17207715912913699</v>
      </c>
      <c r="F13" s="17"/>
      <c r="G13" s="17">
        <v>0.25688748705956699</v>
      </c>
      <c r="H13" s="17">
        <v>0.16767134548142901</v>
      </c>
      <c r="I13" s="17">
        <v>0.17964999808156501</v>
      </c>
      <c r="J13" s="17">
        <v>0.13229288345371201</v>
      </c>
      <c r="K13" s="17">
        <v>0.113110599316808</v>
      </c>
      <c r="L13" s="17">
        <v>0.17677567303778099</v>
      </c>
      <c r="M13" s="17"/>
      <c r="N13" s="17">
        <v>0.172511138749496</v>
      </c>
      <c r="O13" s="17">
        <v>0.16751900802597799</v>
      </c>
      <c r="P13" s="17">
        <v>0.14617217631486701</v>
      </c>
      <c r="Q13" s="17">
        <v>0.16742175296197701</v>
      </c>
      <c r="R13" s="17"/>
      <c r="S13" s="17">
        <v>0.13607814335587701</v>
      </c>
      <c r="T13" s="17">
        <v>9.9709383241878502E-2</v>
      </c>
      <c r="U13" s="17">
        <v>0.221021994077651</v>
      </c>
      <c r="V13" s="17">
        <v>0.1885168294289</v>
      </c>
      <c r="W13" s="17">
        <v>0.137823118337001</v>
      </c>
      <c r="X13" s="17">
        <v>0.142096877763529</v>
      </c>
      <c r="Y13" s="17">
        <v>0.207720368786245</v>
      </c>
      <c r="Z13" s="17">
        <v>0.108598511322544</v>
      </c>
      <c r="AA13" s="17">
        <v>0.22686518755007101</v>
      </c>
      <c r="AB13" s="17">
        <v>0.150295361997871</v>
      </c>
      <c r="AC13" s="17">
        <v>0.27139877479100299</v>
      </c>
      <c r="AD13" s="17">
        <v>9.3200954577382103E-2</v>
      </c>
      <c r="AE13" s="17"/>
      <c r="AF13" s="17">
        <v>0.14436362247526799</v>
      </c>
      <c r="AG13" s="17">
        <v>0.17684610801998199</v>
      </c>
      <c r="AH13" s="17">
        <v>0.16953851142155499</v>
      </c>
      <c r="AI13" s="17"/>
      <c r="AJ13" s="17">
        <v>0.141625932952331</v>
      </c>
      <c r="AK13" s="17">
        <v>0.18991124703826501</v>
      </c>
      <c r="AL13" s="17">
        <v>0.18421884675449099</v>
      </c>
      <c r="AM13" s="17">
        <v>0.18018386781141699</v>
      </c>
      <c r="AN13" s="17">
        <v>0.19831490773544599</v>
      </c>
    </row>
    <row r="14" spans="2:40" ht="30" x14ac:dyDescent="0.25">
      <c r="B14" s="18" t="s">
        <v>301</v>
      </c>
      <c r="C14" s="17">
        <v>0.101944934682279</v>
      </c>
      <c r="D14" s="17">
        <v>0.10773113238936</v>
      </c>
      <c r="E14" s="17">
        <v>9.7341569307572401E-2</v>
      </c>
      <c r="F14" s="17"/>
      <c r="G14" s="17">
        <v>0.11292406933478701</v>
      </c>
      <c r="H14" s="17">
        <v>0.13889669619064501</v>
      </c>
      <c r="I14" s="17">
        <v>0.103606295588748</v>
      </c>
      <c r="J14" s="17">
        <v>8.7184696688897501E-2</v>
      </c>
      <c r="K14" s="17">
        <v>8.5109828796464906E-2</v>
      </c>
      <c r="L14" s="17">
        <v>0.100031913184614</v>
      </c>
      <c r="M14" s="17"/>
      <c r="N14" s="17">
        <v>0.11314849515801</v>
      </c>
      <c r="O14" s="17">
        <v>9.5086167675316302E-2</v>
      </c>
      <c r="P14" s="17">
        <v>0.114834988835906</v>
      </c>
      <c r="Q14" s="17">
        <v>8.8626544704069596E-2</v>
      </c>
      <c r="R14" s="17"/>
      <c r="S14" s="17">
        <v>9.2726124001214702E-2</v>
      </c>
      <c r="T14" s="17">
        <v>0.143136164807044</v>
      </c>
      <c r="U14" s="17">
        <v>7.8539384121092501E-2</v>
      </c>
      <c r="V14" s="17">
        <v>9.0375574919794602E-2</v>
      </c>
      <c r="W14" s="17">
        <v>4.8701875089929E-2</v>
      </c>
      <c r="X14" s="17">
        <v>0.114141482354237</v>
      </c>
      <c r="Y14" s="17">
        <v>2.96889811907897E-2</v>
      </c>
      <c r="Z14" s="17">
        <v>0.13335413286384301</v>
      </c>
      <c r="AA14" s="17">
        <v>0.101964066034886</v>
      </c>
      <c r="AB14" s="17">
        <v>0.12754942994955701</v>
      </c>
      <c r="AC14" s="17">
        <v>0.122862329280627</v>
      </c>
      <c r="AD14" s="17">
        <v>0.145983468534403</v>
      </c>
      <c r="AE14" s="17"/>
      <c r="AF14" s="17">
        <v>9.3336485546601303E-2</v>
      </c>
      <c r="AG14" s="17">
        <v>0.102336793965533</v>
      </c>
      <c r="AH14" s="17">
        <v>9.6589229075783503E-2</v>
      </c>
      <c r="AI14" s="17"/>
      <c r="AJ14" s="17">
        <v>9.4685664470185602E-2</v>
      </c>
      <c r="AK14" s="17">
        <v>9.1299970875446501E-2</v>
      </c>
      <c r="AL14" s="17">
        <v>0.102626344123984</v>
      </c>
      <c r="AM14" s="17">
        <v>7.3080594485326805E-2</v>
      </c>
      <c r="AN14" s="17">
        <v>8.8407307399526194E-2</v>
      </c>
    </row>
    <row r="15" spans="2:40" ht="30" x14ac:dyDescent="0.25">
      <c r="B15" s="18" t="s">
        <v>302</v>
      </c>
      <c r="C15" s="17">
        <v>5.3275623474288401E-2</v>
      </c>
      <c r="D15" s="17">
        <v>4.0224025223611598E-2</v>
      </c>
      <c r="E15" s="17">
        <v>6.2017947209968602E-2</v>
      </c>
      <c r="F15" s="17"/>
      <c r="G15" s="17">
        <v>7.6627819588541604E-2</v>
      </c>
      <c r="H15" s="17">
        <v>6.7278687143956697E-2</v>
      </c>
      <c r="I15" s="17">
        <v>7.8402883942686505E-2</v>
      </c>
      <c r="J15" s="17">
        <v>6.0474076986829599E-2</v>
      </c>
      <c r="K15" s="17">
        <v>4.2389867862037502E-2</v>
      </c>
      <c r="L15" s="17">
        <v>2.7153040504104001E-2</v>
      </c>
      <c r="M15" s="17"/>
      <c r="N15" s="17">
        <v>5.55584505352383E-2</v>
      </c>
      <c r="O15" s="17">
        <v>6.2824709430988807E-2</v>
      </c>
      <c r="P15" s="17">
        <v>4.0531749935693799E-2</v>
      </c>
      <c r="Q15" s="17">
        <v>5.1531990175874599E-2</v>
      </c>
      <c r="R15" s="17"/>
      <c r="S15" s="17">
        <v>9.8406802927306594E-2</v>
      </c>
      <c r="T15" s="17">
        <v>4.3658321786146898E-2</v>
      </c>
      <c r="U15" s="17">
        <v>2.6584889782493001E-2</v>
      </c>
      <c r="V15" s="17">
        <v>3.6579416840441803E-2</v>
      </c>
      <c r="W15" s="17">
        <v>0.14940947779555799</v>
      </c>
      <c r="X15" s="17">
        <v>3.4973087513777402E-2</v>
      </c>
      <c r="Y15" s="17">
        <v>1.5061477809391301E-2</v>
      </c>
      <c r="Z15" s="17">
        <v>7.6188098548136796E-2</v>
      </c>
      <c r="AA15" s="17">
        <v>3.6728933197875999E-2</v>
      </c>
      <c r="AB15" s="17">
        <v>3.41346200272441E-2</v>
      </c>
      <c r="AC15" s="17">
        <v>0.12075589719677</v>
      </c>
      <c r="AD15" s="17">
        <v>0</v>
      </c>
      <c r="AE15" s="17"/>
      <c r="AF15" s="17">
        <v>4.4630969750637003E-2</v>
      </c>
      <c r="AG15" s="17">
        <v>5.73636916237509E-2</v>
      </c>
      <c r="AH15" s="17">
        <v>5.6868817809586601E-2</v>
      </c>
      <c r="AI15" s="17"/>
      <c r="AJ15" s="17">
        <v>2.5989211823493098E-2</v>
      </c>
      <c r="AK15" s="17">
        <v>9.7126211065379706E-2</v>
      </c>
      <c r="AL15" s="17">
        <v>9.2551077889547306E-2</v>
      </c>
      <c r="AM15" s="17">
        <v>0.113356614754016</v>
      </c>
      <c r="AN15" s="17">
        <v>5.3024423006429601E-2</v>
      </c>
    </row>
    <row r="16" spans="2:40" x14ac:dyDescent="0.25">
      <c r="B16" s="18" t="s">
        <v>303</v>
      </c>
      <c r="C16" s="17">
        <v>9.4495338617215305E-2</v>
      </c>
      <c r="D16" s="17">
        <v>9.7399979289484601E-2</v>
      </c>
      <c r="E16" s="17">
        <v>9.2283664140205293E-2</v>
      </c>
      <c r="F16" s="17"/>
      <c r="G16" s="17">
        <v>6.6143815724691593E-2</v>
      </c>
      <c r="H16" s="17">
        <v>6.8573321623921907E-2</v>
      </c>
      <c r="I16" s="17">
        <v>0.11659006556161</v>
      </c>
      <c r="J16" s="17">
        <v>0.12917521526869899</v>
      </c>
      <c r="K16" s="17">
        <v>0.105809704594964</v>
      </c>
      <c r="L16" s="17">
        <v>7.3829921112206001E-2</v>
      </c>
      <c r="M16" s="17"/>
      <c r="N16" s="17">
        <v>7.4591748809030703E-2</v>
      </c>
      <c r="O16" s="17">
        <v>7.69929451613207E-2</v>
      </c>
      <c r="P16" s="17">
        <v>9.46540232109047E-2</v>
      </c>
      <c r="Q16" s="17">
        <v>0.134959776953508</v>
      </c>
      <c r="R16" s="17"/>
      <c r="S16" s="17">
        <v>9.9128950877530597E-2</v>
      </c>
      <c r="T16" s="17">
        <v>6.1764901915220799E-2</v>
      </c>
      <c r="U16" s="17">
        <v>4.7561903898913002E-2</v>
      </c>
      <c r="V16" s="17">
        <v>0.13494897191220701</v>
      </c>
      <c r="W16" s="17">
        <v>0.16614631771928601</v>
      </c>
      <c r="X16" s="17">
        <v>7.9999236825826103E-2</v>
      </c>
      <c r="Y16" s="17">
        <v>0.139107316091543</v>
      </c>
      <c r="Z16" s="17">
        <v>2.5161651943277699E-2</v>
      </c>
      <c r="AA16" s="17">
        <v>8.8694446589311096E-2</v>
      </c>
      <c r="AB16" s="17">
        <v>0.100504964732782</v>
      </c>
      <c r="AC16" s="17">
        <v>8.37591777213786E-2</v>
      </c>
      <c r="AD16" s="17">
        <v>9.9850338497111002E-2</v>
      </c>
      <c r="AE16" s="17"/>
      <c r="AF16" s="17">
        <v>0.10280328107362199</v>
      </c>
      <c r="AG16" s="17">
        <v>8.7938778109105595E-2</v>
      </c>
      <c r="AH16" s="17">
        <v>0.113569326316473</v>
      </c>
      <c r="AI16" s="17"/>
      <c r="AJ16" s="17">
        <v>8.4073997410819806E-2</v>
      </c>
      <c r="AK16" s="17">
        <v>0.13664205097229301</v>
      </c>
      <c r="AL16" s="17">
        <v>6.5380040733243897E-2</v>
      </c>
      <c r="AM16" s="17">
        <v>6.5662539484034693E-2</v>
      </c>
      <c r="AN16" s="17">
        <v>9.3962025628456597E-2</v>
      </c>
    </row>
    <row r="17" spans="2:40" x14ac:dyDescent="0.25">
      <c r="B17" s="18" t="s">
        <v>64</v>
      </c>
      <c r="C17" s="19">
        <v>0.16881770657053399</v>
      </c>
      <c r="D17" s="19">
        <v>0.13888958753317901</v>
      </c>
      <c r="E17" s="19">
        <v>0.19422174227810399</v>
      </c>
      <c r="F17" s="19"/>
      <c r="G17" s="19">
        <v>5.7766742100975099E-2</v>
      </c>
      <c r="H17" s="19">
        <v>0.12663249107411501</v>
      </c>
      <c r="I17" s="19">
        <v>0.146468582910143</v>
      </c>
      <c r="J17" s="19">
        <v>0.22298837625044701</v>
      </c>
      <c r="K17" s="19">
        <v>0.20452095250861901</v>
      </c>
      <c r="L17" s="19">
        <v>0.17961406452607101</v>
      </c>
      <c r="M17" s="19"/>
      <c r="N17" s="19">
        <v>0.167977846103957</v>
      </c>
      <c r="O17" s="19">
        <v>0.19698184880306499</v>
      </c>
      <c r="P17" s="19">
        <v>0.136103800275717</v>
      </c>
      <c r="Q17" s="19">
        <v>0.16757509842785101</v>
      </c>
      <c r="R17" s="19"/>
      <c r="S17" s="19">
        <v>0.132903803389884</v>
      </c>
      <c r="T17" s="19">
        <v>0.19243899947490201</v>
      </c>
      <c r="U17" s="19">
        <v>0.23544434735942499</v>
      </c>
      <c r="V17" s="19">
        <v>0.102001584271946</v>
      </c>
      <c r="W17" s="19">
        <v>6.2346145586252198E-2</v>
      </c>
      <c r="X17" s="19">
        <v>0.18105172178197301</v>
      </c>
      <c r="Y17" s="19">
        <v>0.12608004746069801</v>
      </c>
      <c r="Z17" s="19">
        <v>0.10321472623077201</v>
      </c>
      <c r="AA17" s="19">
        <v>0.169809463020512</v>
      </c>
      <c r="AB17" s="19">
        <v>0.27966220703396899</v>
      </c>
      <c r="AC17" s="19">
        <v>7.9009973518878701E-2</v>
      </c>
      <c r="AD17" s="19">
        <v>0.35726344713512098</v>
      </c>
      <c r="AE17" s="19"/>
      <c r="AF17" s="19">
        <v>0.175664781867193</v>
      </c>
      <c r="AG17" s="19">
        <v>0.15543600667819599</v>
      </c>
      <c r="AH17" s="19">
        <v>0.23782642290492501</v>
      </c>
      <c r="AI17" s="19"/>
      <c r="AJ17" s="19">
        <v>0.16095670729104</v>
      </c>
      <c r="AK17" s="19">
        <v>9.5725006196643106E-2</v>
      </c>
      <c r="AL17" s="19">
        <v>0.17936886808494401</v>
      </c>
      <c r="AM17" s="19">
        <v>0.153810048464261</v>
      </c>
      <c r="AN17" s="19">
        <v>0.23723926732068101</v>
      </c>
    </row>
    <row r="18" spans="2:40" x14ac:dyDescent="0.25">
      <c r="B18" s="16" t="s">
        <v>313</v>
      </c>
    </row>
    <row r="19" spans="2:40" x14ac:dyDescent="0.25">
      <c r="B19" t="s">
        <v>67</v>
      </c>
    </row>
    <row r="20" spans="2:40" x14ac:dyDescent="0.25">
      <c r="B20" t="s">
        <v>68</v>
      </c>
    </row>
    <row r="22" spans="2:40" x14ac:dyDescent="0.25">
      <c r="B22"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2:AN17"/>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308</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945</v>
      </c>
      <c r="D7" s="10">
        <v>426</v>
      </c>
      <c r="E7" s="10">
        <v>518</v>
      </c>
      <c r="F7" s="10"/>
      <c r="G7" s="10">
        <v>79</v>
      </c>
      <c r="H7" s="10">
        <v>119</v>
      </c>
      <c r="I7" s="10">
        <v>137</v>
      </c>
      <c r="J7" s="10">
        <v>161</v>
      </c>
      <c r="K7" s="10">
        <v>159</v>
      </c>
      <c r="L7" s="10">
        <v>290</v>
      </c>
      <c r="M7" s="10"/>
      <c r="N7" s="10">
        <v>260</v>
      </c>
      <c r="O7" s="10">
        <v>272</v>
      </c>
      <c r="P7" s="10">
        <v>180</v>
      </c>
      <c r="Q7" s="10">
        <v>230</v>
      </c>
      <c r="R7" s="10"/>
      <c r="S7" s="10">
        <v>106</v>
      </c>
      <c r="T7" s="10">
        <v>134</v>
      </c>
      <c r="U7" s="10">
        <v>77</v>
      </c>
      <c r="V7" s="10">
        <v>87</v>
      </c>
      <c r="W7" s="10">
        <v>59</v>
      </c>
      <c r="X7" s="10">
        <v>86</v>
      </c>
      <c r="Y7" s="10">
        <v>76</v>
      </c>
      <c r="Z7" s="10">
        <v>38</v>
      </c>
      <c r="AA7" s="10">
        <v>114</v>
      </c>
      <c r="AB7" s="10">
        <v>91</v>
      </c>
      <c r="AC7" s="10">
        <v>48</v>
      </c>
      <c r="AD7" s="10">
        <v>29</v>
      </c>
      <c r="AE7" s="10"/>
      <c r="AF7" s="10">
        <v>406</v>
      </c>
      <c r="AG7" s="10">
        <v>399</v>
      </c>
      <c r="AH7" s="10">
        <v>91</v>
      </c>
      <c r="AI7" s="10"/>
      <c r="AJ7" s="10">
        <v>411</v>
      </c>
      <c r="AK7" s="10">
        <v>223</v>
      </c>
      <c r="AL7" s="10">
        <v>66</v>
      </c>
      <c r="AM7" s="10">
        <v>27</v>
      </c>
      <c r="AN7" s="10">
        <v>99</v>
      </c>
    </row>
    <row r="8" spans="2:40" ht="30" customHeight="1" x14ac:dyDescent="0.25">
      <c r="B8" s="11" t="s">
        <v>20</v>
      </c>
      <c r="C8" s="11">
        <v>933</v>
      </c>
      <c r="D8" s="11">
        <v>424</v>
      </c>
      <c r="E8" s="11">
        <v>508</v>
      </c>
      <c r="F8" s="11"/>
      <c r="G8" s="11">
        <v>83</v>
      </c>
      <c r="H8" s="11">
        <v>119</v>
      </c>
      <c r="I8" s="11">
        <v>147</v>
      </c>
      <c r="J8" s="11">
        <v>172</v>
      </c>
      <c r="K8" s="11">
        <v>148</v>
      </c>
      <c r="L8" s="11">
        <v>264</v>
      </c>
      <c r="M8" s="11"/>
      <c r="N8" s="11">
        <v>242</v>
      </c>
      <c r="O8" s="11">
        <v>259</v>
      </c>
      <c r="P8" s="11">
        <v>193</v>
      </c>
      <c r="Q8" s="11">
        <v>236</v>
      </c>
      <c r="R8" s="11"/>
      <c r="S8" s="11">
        <v>107</v>
      </c>
      <c r="T8" s="11">
        <v>128</v>
      </c>
      <c r="U8" s="11">
        <v>75</v>
      </c>
      <c r="V8" s="11">
        <v>92</v>
      </c>
      <c r="W8" s="11">
        <v>60</v>
      </c>
      <c r="X8" s="11">
        <v>84</v>
      </c>
      <c r="Y8" s="11">
        <v>73</v>
      </c>
      <c r="Z8" s="11">
        <v>36</v>
      </c>
      <c r="AA8" s="11">
        <v>107</v>
      </c>
      <c r="AB8" s="11">
        <v>88</v>
      </c>
      <c r="AC8" s="11">
        <v>45</v>
      </c>
      <c r="AD8" s="11">
        <v>38</v>
      </c>
      <c r="AE8" s="11"/>
      <c r="AF8" s="11">
        <v>397</v>
      </c>
      <c r="AG8" s="11">
        <v>392</v>
      </c>
      <c r="AH8" s="11">
        <v>92</v>
      </c>
      <c r="AI8" s="11"/>
      <c r="AJ8" s="11">
        <v>400</v>
      </c>
      <c r="AK8" s="11">
        <v>220</v>
      </c>
      <c r="AL8" s="11">
        <v>62</v>
      </c>
      <c r="AM8" s="11">
        <v>27</v>
      </c>
      <c r="AN8" s="11">
        <v>100</v>
      </c>
    </row>
    <row r="9" spans="2:40" ht="45" x14ac:dyDescent="0.25">
      <c r="B9" s="18" t="s">
        <v>305</v>
      </c>
      <c r="C9" s="17">
        <v>0.28876112829453798</v>
      </c>
      <c r="D9" s="17">
        <v>0.30162636315993502</v>
      </c>
      <c r="E9" s="17">
        <v>0.276378277731057</v>
      </c>
      <c r="F9" s="17"/>
      <c r="G9" s="17">
        <v>0.49439951862206899</v>
      </c>
      <c r="H9" s="17">
        <v>0.33223209255410502</v>
      </c>
      <c r="I9" s="17">
        <v>0.37930011004470199</v>
      </c>
      <c r="J9" s="17">
        <v>0.240266651196375</v>
      </c>
      <c r="K9" s="17">
        <v>0.25028194443985402</v>
      </c>
      <c r="L9" s="17">
        <v>0.207845711872713</v>
      </c>
      <c r="M9" s="17"/>
      <c r="N9" s="17">
        <v>0.29827147769448498</v>
      </c>
      <c r="O9" s="17">
        <v>0.25028619653481199</v>
      </c>
      <c r="P9" s="17">
        <v>0.31209616133428397</v>
      </c>
      <c r="Q9" s="17">
        <v>0.30536957499598399</v>
      </c>
      <c r="R9" s="17"/>
      <c r="S9" s="17">
        <v>0.32254178532492001</v>
      </c>
      <c r="T9" s="17">
        <v>0.27377766678312399</v>
      </c>
      <c r="U9" s="17">
        <v>0.32471421558654601</v>
      </c>
      <c r="V9" s="17">
        <v>0.25084329997069799</v>
      </c>
      <c r="W9" s="17">
        <v>0.202114450737575</v>
      </c>
      <c r="X9" s="17">
        <v>0.17590846905048901</v>
      </c>
      <c r="Y9" s="17">
        <v>0.29766512114524801</v>
      </c>
      <c r="Z9" s="17">
        <v>0.295247080016041</v>
      </c>
      <c r="AA9" s="17">
        <v>0.42123192749187199</v>
      </c>
      <c r="AB9" s="17">
        <v>0.311396774526503</v>
      </c>
      <c r="AC9" s="17">
        <v>0.29138538346041398</v>
      </c>
      <c r="AD9" s="17">
        <v>0.20059614643303</v>
      </c>
      <c r="AE9" s="17"/>
      <c r="AF9" s="17">
        <v>0.254873900361623</v>
      </c>
      <c r="AG9" s="17">
        <v>0.292170534649145</v>
      </c>
      <c r="AH9" s="17">
        <v>0.31621844423654</v>
      </c>
      <c r="AI9" s="17"/>
      <c r="AJ9" s="17">
        <v>0.20878138455086201</v>
      </c>
      <c r="AK9" s="17">
        <v>0.40672596626544899</v>
      </c>
      <c r="AL9" s="17">
        <v>0.21364302824939699</v>
      </c>
      <c r="AM9" s="17">
        <v>0.23213463927457501</v>
      </c>
      <c r="AN9" s="17">
        <v>0.259860627928854</v>
      </c>
    </row>
    <row r="10" spans="2:40" ht="60" x14ac:dyDescent="0.25">
      <c r="B10" s="18" t="s">
        <v>306</v>
      </c>
      <c r="C10" s="17">
        <v>0.321293673814258</v>
      </c>
      <c r="D10" s="17">
        <v>0.32290130909251802</v>
      </c>
      <c r="E10" s="17">
        <v>0.32068550106686899</v>
      </c>
      <c r="F10" s="17"/>
      <c r="G10" s="17">
        <v>0.35236442906433002</v>
      </c>
      <c r="H10" s="17">
        <v>0.32550439740370901</v>
      </c>
      <c r="I10" s="17">
        <v>0.35362772653774299</v>
      </c>
      <c r="J10" s="17">
        <v>0.30304445996589902</v>
      </c>
      <c r="K10" s="17">
        <v>0.31617544957904298</v>
      </c>
      <c r="L10" s="17">
        <v>0.30651337785872501</v>
      </c>
      <c r="M10" s="17"/>
      <c r="N10" s="17">
        <v>0.30043325591668801</v>
      </c>
      <c r="O10" s="17">
        <v>0.34165823201668</v>
      </c>
      <c r="P10" s="17">
        <v>0.27286572957552102</v>
      </c>
      <c r="Q10" s="17">
        <v>0.35578705134381799</v>
      </c>
      <c r="R10" s="17"/>
      <c r="S10" s="17">
        <v>0.34529865486085198</v>
      </c>
      <c r="T10" s="17">
        <v>0.32912951216448</v>
      </c>
      <c r="U10" s="17">
        <v>0.28163295440951602</v>
      </c>
      <c r="V10" s="17">
        <v>0.40800607471201</v>
      </c>
      <c r="W10" s="17">
        <v>0.45366775223044198</v>
      </c>
      <c r="X10" s="17">
        <v>0.37314732640272302</v>
      </c>
      <c r="Y10" s="17">
        <v>0.25878777857166202</v>
      </c>
      <c r="Z10" s="17">
        <v>0.30617688640479701</v>
      </c>
      <c r="AA10" s="17">
        <v>0.24074483951911299</v>
      </c>
      <c r="AB10" s="17">
        <v>0.29308307685086998</v>
      </c>
      <c r="AC10" s="17">
        <v>0.26525997590727801</v>
      </c>
      <c r="AD10" s="17">
        <v>0.262253496635173</v>
      </c>
      <c r="AE10" s="17"/>
      <c r="AF10" s="17">
        <v>0.27763473142466299</v>
      </c>
      <c r="AG10" s="17">
        <v>0.37998637297960502</v>
      </c>
      <c r="AH10" s="17">
        <v>0.23735691048646601</v>
      </c>
      <c r="AI10" s="17"/>
      <c r="AJ10" s="17">
        <v>0.30689445706661</v>
      </c>
      <c r="AK10" s="17">
        <v>0.33534572071072899</v>
      </c>
      <c r="AL10" s="17">
        <v>0.44580883830873402</v>
      </c>
      <c r="AM10" s="17">
        <v>0.44068826000992201</v>
      </c>
      <c r="AN10" s="17">
        <v>0.26663951887550602</v>
      </c>
    </row>
    <row r="11" spans="2:40" ht="30" x14ac:dyDescent="0.25">
      <c r="B11" s="18" t="s">
        <v>307</v>
      </c>
      <c r="C11" s="17">
        <v>0.31020867919932998</v>
      </c>
      <c r="D11" s="17">
        <v>0.31920392043147799</v>
      </c>
      <c r="E11" s="17">
        <v>0.30339968372304299</v>
      </c>
      <c r="F11" s="17"/>
      <c r="G11" s="17">
        <v>0.116140590125689</v>
      </c>
      <c r="H11" s="17">
        <v>0.27604901123223202</v>
      </c>
      <c r="I11" s="17">
        <v>0.18520329281126299</v>
      </c>
      <c r="J11" s="17">
        <v>0.29939438759882397</v>
      </c>
      <c r="K11" s="17">
        <v>0.38263166876582599</v>
      </c>
      <c r="L11" s="17">
        <v>0.42206552301924899</v>
      </c>
      <c r="M11" s="17"/>
      <c r="N11" s="17">
        <v>0.34171759528030499</v>
      </c>
      <c r="O11" s="17">
        <v>0.29595593658240499</v>
      </c>
      <c r="P11" s="17">
        <v>0.343847908670253</v>
      </c>
      <c r="Q11" s="17">
        <v>0.26596006409163597</v>
      </c>
      <c r="R11" s="17"/>
      <c r="S11" s="17">
        <v>0.24911201826176199</v>
      </c>
      <c r="T11" s="17">
        <v>0.32786947243394998</v>
      </c>
      <c r="U11" s="17">
        <v>0.286426055951644</v>
      </c>
      <c r="V11" s="17">
        <v>0.227389187158656</v>
      </c>
      <c r="W11" s="17">
        <v>0.309972960269986</v>
      </c>
      <c r="X11" s="17">
        <v>0.39401420851749402</v>
      </c>
      <c r="Y11" s="17">
        <v>0.35596184643242701</v>
      </c>
      <c r="Z11" s="17">
        <v>0.371322085774481</v>
      </c>
      <c r="AA11" s="17">
        <v>0.22007502860498401</v>
      </c>
      <c r="AB11" s="17">
        <v>0.36277040736827698</v>
      </c>
      <c r="AC11" s="17">
        <v>0.38152294343927801</v>
      </c>
      <c r="AD11" s="17">
        <v>0.38629725863463299</v>
      </c>
      <c r="AE11" s="17"/>
      <c r="AF11" s="17">
        <v>0.38471534887735798</v>
      </c>
      <c r="AG11" s="17">
        <v>0.26369173823882303</v>
      </c>
      <c r="AH11" s="17">
        <v>0.30271783701632898</v>
      </c>
      <c r="AI11" s="17"/>
      <c r="AJ11" s="17">
        <v>0.408363586604436</v>
      </c>
      <c r="AK11" s="17">
        <v>0.20571692865922001</v>
      </c>
      <c r="AL11" s="17">
        <v>0.250043505368158</v>
      </c>
      <c r="AM11" s="17">
        <v>0.29064963676371502</v>
      </c>
      <c r="AN11" s="17">
        <v>0.31387063333770499</v>
      </c>
    </row>
    <row r="12" spans="2:40" x14ac:dyDescent="0.25">
      <c r="B12" s="18" t="s">
        <v>64</v>
      </c>
      <c r="C12" s="19">
        <v>7.9736518691873398E-2</v>
      </c>
      <c r="D12" s="19">
        <v>5.6268407316069399E-2</v>
      </c>
      <c r="E12" s="19">
        <v>9.9536537479030907E-2</v>
      </c>
      <c r="F12" s="19"/>
      <c r="G12" s="19">
        <v>3.7095462187911599E-2</v>
      </c>
      <c r="H12" s="19">
        <v>6.6214498809953601E-2</v>
      </c>
      <c r="I12" s="19">
        <v>8.1868870606292901E-2</v>
      </c>
      <c r="J12" s="19">
        <v>0.15729450123890201</v>
      </c>
      <c r="K12" s="19">
        <v>5.0910937215277903E-2</v>
      </c>
      <c r="L12" s="19">
        <v>6.3575387249313706E-2</v>
      </c>
      <c r="M12" s="19"/>
      <c r="N12" s="19">
        <v>5.95776711085221E-2</v>
      </c>
      <c r="O12" s="19">
        <v>0.112099634866102</v>
      </c>
      <c r="P12" s="19">
        <v>7.1190200419942395E-2</v>
      </c>
      <c r="Q12" s="19">
        <v>7.2883309568561802E-2</v>
      </c>
      <c r="R12" s="19"/>
      <c r="S12" s="19">
        <v>8.3047541552466506E-2</v>
      </c>
      <c r="T12" s="19">
        <v>6.9223348618447006E-2</v>
      </c>
      <c r="U12" s="19">
        <v>0.107226774052295</v>
      </c>
      <c r="V12" s="19">
        <v>0.113761438158636</v>
      </c>
      <c r="W12" s="19">
        <v>3.4244836761997702E-2</v>
      </c>
      <c r="X12" s="19">
        <v>5.6929996029294397E-2</v>
      </c>
      <c r="Y12" s="19">
        <v>8.7585253850663E-2</v>
      </c>
      <c r="Z12" s="19">
        <v>2.7253947804680701E-2</v>
      </c>
      <c r="AA12" s="19">
        <v>0.117948204384031</v>
      </c>
      <c r="AB12" s="19">
        <v>3.27497412543502E-2</v>
      </c>
      <c r="AC12" s="19">
        <v>6.1831697193030402E-2</v>
      </c>
      <c r="AD12" s="19">
        <v>0.15085309829716401</v>
      </c>
      <c r="AE12" s="19"/>
      <c r="AF12" s="19">
        <v>8.2776019336355797E-2</v>
      </c>
      <c r="AG12" s="19">
        <v>6.4151354132426397E-2</v>
      </c>
      <c r="AH12" s="19">
        <v>0.14370680826066501</v>
      </c>
      <c r="AI12" s="19"/>
      <c r="AJ12" s="19">
        <v>7.5960571778092401E-2</v>
      </c>
      <c r="AK12" s="19">
        <v>5.2211384364601397E-2</v>
      </c>
      <c r="AL12" s="19">
        <v>9.0504628073710403E-2</v>
      </c>
      <c r="AM12" s="19">
        <v>3.65274639517882E-2</v>
      </c>
      <c r="AN12" s="19">
        <v>0.15962921985793499</v>
      </c>
    </row>
    <row r="13" spans="2:40" x14ac:dyDescent="0.25">
      <c r="B13" s="16" t="s">
        <v>313</v>
      </c>
    </row>
    <row r="14" spans="2:40" x14ac:dyDescent="0.25">
      <c r="B14" t="s">
        <v>67</v>
      </c>
    </row>
    <row r="15" spans="2:40" x14ac:dyDescent="0.25">
      <c r="B15" t="s">
        <v>68</v>
      </c>
    </row>
    <row r="17" spans="2:2" x14ac:dyDescent="0.25">
      <c r="B17"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2:AN19"/>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315</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665</v>
      </c>
      <c r="D7" s="10">
        <v>311</v>
      </c>
      <c r="E7" s="10">
        <v>352</v>
      </c>
      <c r="F7" s="10"/>
      <c r="G7" s="10">
        <v>71</v>
      </c>
      <c r="H7" s="10">
        <v>101</v>
      </c>
      <c r="I7" s="10">
        <v>100</v>
      </c>
      <c r="J7" s="10">
        <v>108</v>
      </c>
      <c r="K7" s="10">
        <v>102</v>
      </c>
      <c r="L7" s="10">
        <v>183</v>
      </c>
      <c r="M7" s="10"/>
      <c r="N7" s="10">
        <v>189</v>
      </c>
      <c r="O7" s="10">
        <v>179</v>
      </c>
      <c r="P7" s="10">
        <v>141</v>
      </c>
      <c r="Q7" s="10">
        <v>153</v>
      </c>
      <c r="R7" s="10"/>
      <c r="S7" s="10">
        <v>87</v>
      </c>
      <c r="T7" s="10">
        <v>94</v>
      </c>
      <c r="U7" s="10">
        <v>60</v>
      </c>
      <c r="V7" s="10">
        <v>53</v>
      </c>
      <c r="W7" s="10">
        <v>47</v>
      </c>
      <c r="X7" s="10">
        <v>47</v>
      </c>
      <c r="Y7" s="10">
        <v>54</v>
      </c>
      <c r="Z7" s="10">
        <v>18</v>
      </c>
      <c r="AA7" s="10">
        <v>72</v>
      </c>
      <c r="AB7" s="10">
        <v>73</v>
      </c>
      <c r="AC7" s="10">
        <v>37</v>
      </c>
      <c r="AD7" s="10">
        <v>23</v>
      </c>
      <c r="AE7" s="10"/>
      <c r="AF7" s="10">
        <v>283</v>
      </c>
      <c r="AG7" s="10">
        <v>290</v>
      </c>
      <c r="AH7" s="10">
        <v>61</v>
      </c>
      <c r="AI7" s="10"/>
      <c r="AJ7" s="10">
        <v>272</v>
      </c>
      <c r="AK7" s="10">
        <v>178</v>
      </c>
      <c r="AL7" s="10">
        <v>60</v>
      </c>
      <c r="AM7" s="10">
        <v>11</v>
      </c>
      <c r="AN7" s="10">
        <v>58</v>
      </c>
    </row>
    <row r="8" spans="2:40" ht="30" customHeight="1" x14ac:dyDescent="0.25">
      <c r="B8" s="11" t="s">
        <v>20</v>
      </c>
      <c r="C8" s="11">
        <v>663</v>
      </c>
      <c r="D8" s="11">
        <v>316</v>
      </c>
      <c r="E8" s="11">
        <v>345</v>
      </c>
      <c r="F8" s="11"/>
      <c r="G8" s="11">
        <v>72</v>
      </c>
      <c r="H8" s="11">
        <v>103</v>
      </c>
      <c r="I8" s="11">
        <v>108</v>
      </c>
      <c r="J8" s="11">
        <v>117</v>
      </c>
      <c r="K8" s="11">
        <v>97</v>
      </c>
      <c r="L8" s="11">
        <v>166</v>
      </c>
      <c r="M8" s="11"/>
      <c r="N8" s="11">
        <v>175</v>
      </c>
      <c r="O8" s="11">
        <v>171</v>
      </c>
      <c r="P8" s="11">
        <v>154</v>
      </c>
      <c r="Q8" s="11">
        <v>159</v>
      </c>
      <c r="R8" s="11"/>
      <c r="S8" s="11">
        <v>89</v>
      </c>
      <c r="T8" s="11">
        <v>90</v>
      </c>
      <c r="U8" s="11">
        <v>58</v>
      </c>
      <c r="V8" s="11">
        <v>57</v>
      </c>
      <c r="W8" s="11">
        <v>50</v>
      </c>
      <c r="X8" s="11">
        <v>47</v>
      </c>
      <c r="Y8" s="11">
        <v>53</v>
      </c>
      <c r="Z8" s="11">
        <v>17</v>
      </c>
      <c r="AA8" s="11">
        <v>67</v>
      </c>
      <c r="AB8" s="11">
        <v>69</v>
      </c>
      <c r="AC8" s="11">
        <v>35</v>
      </c>
      <c r="AD8" s="11">
        <v>29</v>
      </c>
      <c r="AE8" s="11"/>
      <c r="AF8" s="11">
        <v>281</v>
      </c>
      <c r="AG8" s="11">
        <v>287</v>
      </c>
      <c r="AH8" s="11">
        <v>63</v>
      </c>
      <c r="AI8" s="11"/>
      <c r="AJ8" s="11">
        <v>269</v>
      </c>
      <c r="AK8" s="11">
        <v>177</v>
      </c>
      <c r="AL8" s="11">
        <v>57</v>
      </c>
      <c r="AM8" s="11">
        <v>10</v>
      </c>
      <c r="AN8" s="11">
        <v>60</v>
      </c>
    </row>
    <row r="9" spans="2:40" ht="30" x14ac:dyDescent="0.25">
      <c r="B9" s="18" t="s">
        <v>289</v>
      </c>
      <c r="C9" s="17">
        <v>0.60220891564743895</v>
      </c>
      <c r="D9" s="17">
        <v>0.58027023761657004</v>
      </c>
      <c r="E9" s="17">
        <v>0.61997193116885096</v>
      </c>
      <c r="F9" s="17"/>
      <c r="G9" s="17">
        <v>0.53762121279110997</v>
      </c>
      <c r="H9" s="17">
        <v>0.49282261163642899</v>
      </c>
      <c r="I9" s="17">
        <v>0.60777257764803505</v>
      </c>
      <c r="J9" s="17">
        <v>0.70229439710255503</v>
      </c>
      <c r="K9" s="17">
        <v>0.65073007721157705</v>
      </c>
      <c r="L9" s="17">
        <v>0.59525324660933898</v>
      </c>
      <c r="M9" s="17"/>
      <c r="N9" s="17">
        <v>0.52709588816216302</v>
      </c>
      <c r="O9" s="17">
        <v>0.64740751807850305</v>
      </c>
      <c r="P9" s="17">
        <v>0.59210895711726697</v>
      </c>
      <c r="Q9" s="17">
        <v>0.644154788224376</v>
      </c>
      <c r="R9" s="17"/>
      <c r="S9" s="17">
        <v>0.59174393297402295</v>
      </c>
      <c r="T9" s="17">
        <v>0.58742493150989405</v>
      </c>
      <c r="U9" s="17">
        <v>0.50725101083810198</v>
      </c>
      <c r="V9" s="17">
        <v>0.54555269880961899</v>
      </c>
      <c r="W9" s="17">
        <v>0.64084719632512799</v>
      </c>
      <c r="X9" s="17">
        <v>0.52769119145973598</v>
      </c>
      <c r="Y9" s="17">
        <v>0.65127976952065303</v>
      </c>
      <c r="Z9" s="17">
        <v>0.66541081447059802</v>
      </c>
      <c r="AA9" s="17">
        <v>0.68215593944278796</v>
      </c>
      <c r="AB9" s="17">
        <v>0.68035182891391599</v>
      </c>
      <c r="AC9" s="17">
        <v>0.53769343123837798</v>
      </c>
      <c r="AD9" s="17">
        <v>0.615862599799606</v>
      </c>
      <c r="AE9" s="17"/>
      <c r="AF9" s="17">
        <v>0.64013606812939505</v>
      </c>
      <c r="AG9" s="17">
        <v>0.58988690623515605</v>
      </c>
      <c r="AH9" s="17">
        <v>0.54380222752444396</v>
      </c>
      <c r="AI9" s="17"/>
      <c r="AJ9" s="17">
        <v>0.60971357570198204</v>
      </c>
      <c r="AK9" s="17">
        <v>0.60142865584604099</v>
      </c>
      <c r="AL9" s="17">
        <v>0.49574423851801003</v>
      </c>
      <c r="AM9" s="17">
        <v>0.62270027252172599</v>
      </c>
      <c r="AN9" s="17">
        <v>0.58126312136275304</v>
      </c>
    </row>
    <row r="10" spans="2:40" ht="30" x14ac:dyDescent="0.25">
      <c r="B10" s="18" t="s">
        <v>290</v>
      </c>
      <c r="C10" s="17">
        <v>0.45448835591610798</v>
      </c>
      <c r="D10" s="17">
        <v>0.471074137432477</v>
      </c>
      <c r="E10" s="17">
        <v>0.438591986047834</v>
      </c>
      <c r="F10" s="17"/>
      <c r="G10" s="17">
        <v>0.42755796176961303</v>
      </c>
      <c r="H10" s="17">
        <v>0.44990375454936399</v>
      </c>
      <c r="I10" s="17">
        <v>0.39382977324923901</v>
      </c>
      <c r="J10" s="17">
        <v>0.48590945969583699</v>
      </c>
      <c r="K10" s="17">
        <v>0.49039334626581299</v>
      </c>
      <c r="L10" s="17">
        <v>0.46551721963981901</v>
      </c>
      <c r="M10" s="17"/>
      <c r="N10" s="17">
        <v>0.46960966996406001</v>
      </c>
      <c r="O10" s="17">
        <v>0.48018187250143801</v>
      </c>
      <c r="P10" s="17">
        <v>0.39127393128485899</v>
      </c>
      <c r="Q10" s="17">
        <v>0.46709789182260902</v>
      </c>
      <c r="R10" s="17"/>
      <c r="S10" s="17">
        <v>0.494115802375863</v>
      </c>
      <c r="T10" s="17">
        <v>0.36516749054439102</v>
      </c>
      <c r="U10" s="17">
        <v>0.34965816221223001</v>
      </c>
      <c r="V10" s="17">
        <v>0.43321236506187599</v>
      </c>
      <c r="W10" s="17">
        <v>0.41709676770064102</v>
      </c>
      <c r="X10" s="17">
        <v>0.50803573262250901</v>
      </c>
      <c r="Y10" s="17">
        <v>0.49506372072379401</v>
      </c>
      <c r="Z10" s="17">
        <v>0.40406474299007999</v>
      </c>
      <c r="AA10" s="17">
        <v>0.45538089250746899</v>
      </c>
      <c r="AB10" s="17">
        <v>0.52353783855491698</v>
      </c>
      <c r="AC10" s="17">
        <v>0.51224757097847196</v>
      </c>
      <c r="AD10" s="17">
        <v>0.55805173479299897</v>
      </c>
      <c r="AE10" s="17"/>
      <c r="AF10" s="17">
        <v>0.42670911218636598</v>
      </c>
      <c r="AG10" s="17">
        <v>0.48535886850918503</v>
      </c>
      <c r="AH10" s="17">
        <v>0.41307182916477603</v>
      </c>
      <c r="AI10" s="17"/>
      <c r="AJ10" s="17">
        <v>0.44401421647227002</v>
      </c>
      <c r="AK10" s="17">
        <v>0.42457509272798399</v>
      </c>
      <c r="AL10" s="17">
        <v>0.46082324355170001</v>
      </c>
      <c r="AM10" s="17">
        <v>0.365846010969754</v>
      </c>
      <c r="AN10" s="17">
        <v>0.52364627322614499</v>
      </c>
    </row>
    <row r="11" spans="2:40" ht="75" x14ac:dyDescent="0.25">
      <c r="B11" s="18" t="s">
        <v>292</v>
      </c>
      <c r="C11" s="17">
        <v>0.41580649400358899</v>
      </c>
      <c r="D11" s="17">
        <v>0.419439412843989</v>
      </c>
      <c r="E11" s="17">
        <v>0.41155155805360699</v>
      </c>
      <c r="F11" s="17"/>
      <c r="G11" s="17">
        <v>0.46886345325866502</v>
      </c>
      <c r="H11" s="17">
        <v>0.34316704579874302</v>
      </c>
      <c r="I11" s="17">
        <v>0.40869902992470297</v>
      </c>
      <c r="J11" s="17">
        <v>0.43537140219555598</v>
      </c>
      <c r="K11" s="17">
        <v>0.43914423592325602</v>
      </c>
      <c r="L11" s="17">
        <v>0.41492994205046702</v>
      </c>
      <c r="M11" s="17"/>
      <c r="N11" s="17">
        <v>0.40798699769795599</v>
      </c>
      <c r="O11" s="17">
        <v>0.40413136961783402</v>
      </c>
      <c r="P11" s="17">
        <v>0.38319508955577197</v>
      </c>
      <c r="Q11" s="17">
        <v>0.46898852341057001</v>
      </c>
      <c r="R11" s="17"/>
      <c r="S11" s="17">
        <v>0.454721171942645</v>
      </c>
      <c r="T11" s="17">
        <v>0.40782432161030102</v>
      </c>
      <c r="U11" s="17">
        <v>0.50772363133298704</v>
      </c>
      <c r="V11" s="17">
        <v>0.326544492418193</v>
      </c>
      <c r="W11" s="17">
        <v>0.38972928412684099</v>
      </c>
      <c r="X11" s="17">
        <v>0.37277230364353597</v>
      </c>
      <c r="Y11" s="17">
        <v>0.41162825663831498</v>
      </c>
      <c r="Z11" s="17">
        <v>0.502602520988917</v>
      </c>
      <c r="AA11" s="17">
        <v>0.417791725326635</v>
      </c>
      <c r="AB11" s="17">
        <v>0.41216598319499798</v>
      </c>
      <c r="AC11" s="17">
        <v>0.37970474294257001</v>
      </c>
      <c r="AD11" s="17">
        <v>0.43114553601636302</v>
      </c>
      <c r="AE11" s="17"/>
      <c r="AF11" s="17">
        <v>0.392416056409363</v>
      </c>
      <c r="AG11" s="17">
        <v>0.421846582173936</v>
      </c>
      <c r="AH11" s="17">
        <v>0.49211886641278801</v>
      </c>
      <c r="AI11" s="17"/>
      <c r="AJ11" s="17">
        <v>0.40119037126415902</v>
      </c>
      <c r="AK11" s="17">
        <v>0.41681976327627901</v>
      </c>
      <c r="AL11" s="17">
        <v>0.53744970841811901</v>
      </c>
      <c r="AM11" s="17">
        <v>0.37236141904314701</v>
      </c>
      <c r="AN11" s="17">
        <v>0.35592993750254298</v>
      </c>
    </row>
    <row r="12" spans="2:40" ht="45" x14ac:dyDescent="0.25">
      <c r="B12" s="18" t="s">
        <v>291</v>
      </c>
      <c r="C12" s="17">
        <v>0.41040197729250799</v>
      </c>
      <c r="D12" s="17">
        <v>0.40918744680480401</v>
      </c>
      <c r="E12" s="17">
        <v>0.40804683188102497</v>
      </c>
      <c r="F12" s="17"/>
      <c r="G12" s="17">
        <v>0.36769490528237597</v>
      </c>
      <c r="H12" s="17">
        <v>0.510127797306972</v>
      </c>
      <c r="I12" s="17">
        <v>0.493691211622941</v>
      </c>
      <c r="J12" s="17">
        <v>0.41134774998846202</v>
      </c>
      <c r="K12" s="17">
        <v>0.378987538798637</v>
      </c>
      <c r="L12" s="17">
        <v>0.330325035911055</v>
      </c>
      <c r="M12" s="17"/>
      <c r="N12" s="17">
        <v>0.389210304156478</v>
      </c>
      <c r="O12" s="17">
        <v>0.412336110531349</v>
      </c>
      <c r="P12" s="17">
        <v>0.38833726476050001</v>
      </c>
      <c r="Q12" s="17">
        <v>0.44906391543506802</v>
      </c>
      <c r="R12" s="17"/>
      <c r="S12" s="17">
        <v>0.39731468960364702</v>
      </c>
      <c r="T12" s="17">
        <v>0.35449956963634599</v>
      </c>
      <c r="U12" s="17">
        <v>0.37747981923548901</v>
      </c>
      <c r="V12" s="17">
        <v>0.33976922441501001</v>
      </c>
      <c r="W12" s="17">
        <v>0.53223325924348497</v>
      </c>
      <c r="X12" s="17">
        <v>0.49574268062511201</v>
      </c>
      <c r="Y12" s="17">
        <v>0.51532980452377197</v>
      </c>
      <c r="Z12" s="17">
        <v>0.492829549544123</v>
      </c>
      <c r="AA12" s="17">
        <v>0.408780089539661</v>
      </c>
      <c r="AB12" s="17">
        <v>0.33048658308309697</v>
      </c>
      <c r="AC12" s="17">
        <v>0.38845317866699303</v>
      </c>
      <c r="AD12" s="17">
        <v>0.46178126360243998</v>
      </c>
      <c r="AE12" s="17"/>
      <c r="AF12" s="17">
        <v>0.39346223271362302</v>
      </c>
      <c r="AG12" s="17">
        <v>0.42704064570017602</v>
      </c>
      <c r="AH12" s="17">
        <v>0.428390795065209</v>
      </c>
      <c r="AI12" s="17"/>
      <c r="AJ12" s="17">
        <v>0.39829186409541401</v>
      </c>
      <c r="AK12" s="17">
        <v>0.41756382207316201</v>
      </c>
      <c r="AL12" s="17">
        <v>0.46736341491848499</v>
      </c>
      <c r="AM12" s="17">
        <v>0.35809467504617398</v>
      </c>
      <c r="AN12" s="17">
        <v>0.43330813065214402</v>
      </c>
    </row>
    <row r="13" spans="2:40" ht="30" x14ac:dyDescent="0.25">
      <c r="B13" s="18" t="s">
        <v>293</v>
      </c>
      <c r="C13" s="17">
        <v>0.28985159811125799</v>
      </c>
      <c r="D13" s="17">
        <v>0.26798874163134201</v>
      </c>
      <c r="E13" s="17">
        <v>0.30570783629068699</v>
      </c>
      <c r="F13" s="17"/>
      <c r="G13" s="17">
        <v>0.316228590108381</v>
      </c>
      <c r="H13" s="17">
        <v>0.34503401646498799</v>
      </c>
      <c r="I13" s="17">
        <v>0.39608454909886498</v>
      </c>
      <c r="J13" s="17">
        <v>0.30588952144315201</v>
      </c>
      <c r="K13" s="17">
        <v>0.27279288061448898</v>
      </c>
      <c r="L13" s="17">
        <v>0.17325889459073901</v>
      </c>
      <c r="M13" s="17"/>
      <c r="N13" s="17">
        <v>0.26188726997207301</v>
      </c>
      <c r="O13" s="17">
        <v>0.21659556189732601</v>
      </c>
      <c r="P13" s="17">
        <v>0.328278916396678</v>
      </c>
      <c r="Q13" s="17">
        <v>0.367429910910339</v>
      </c>
      <c r="R13" s="17"/>
      <c r="S13" s="17">
        <v>0.30410712758700198</v>
      </c>
      <c r="T13" s="17">
        <v>0.25914610571850899</v>
      </c>
      <c r="U13" s="17">
        <v>0.28282964326985599</v>
      </c>
      <c r="V13" s="17">
        <v>0.30704100256585698</v>
      </c>
      <c r="W13" s="17">
        <v>0.28832600121938501</v>
      </c>
      <c r="X13" s="17">
        <v>0.238872986449776</v>
      </c>
      <c r="Y13" s="17">
        <v>0.370957491380841</v>
      </c>
      <c r="Z13" s="17">
        <v>0.21294806894760601</v>
      </c>
      <c r="AA13" s="17">
        <v>0.30180011724552003</v>
      </c>
      <c r="AB13" s="17">
        <v>0.198805878896927</v>
      </c>
      <c r="AC13" s="17">
        <v>0.43823534787971902</v>
      </c>
      <c r="AD13" s="17">
        <v>0.31562275994816402</v>
      </c>
      <c r="AE13" s="17"/>
      <c r="AF13" s="17">
        <v>0.26529167401141002</v>
      </c>
      <c r="AG13" s="17">
        <v>0.30838540858959301</v>
      </c>
      <c r="AH13" s="17">
        <v>0.357573162287455</v>
      </c>
      <c r="AI13" s="17"/>
      <c r="AJ13" s="17">
        <v>0.239207184114685</v>
      </c>
      <c r="AK13" s="17">
        <v>0.36083324790103599</v>
      </c>
      <c r="AL13" s="17">
        <v>0.24575269408457301</v>
      </c>
      <c r="AM13" s="17">
        <v>0.29070087879603701</v>
      </c>
      <c r="AN13" s="17">
        <v>0.38965562668389903</v>
      </c>
    </row>
    <row r="14" spans="2:40" x14ac:dyDescent="0.25">
      <c r="B14" s="18" t="s">
        <v>64</v>
      </c>
      <c r="C14" s="19">
        <v>2.8749568543136698E-2</v>
      </c>
      <c r="D14" s="19">
        <v>2.2635548429269299E-2</v>
      </c>
      <c r="E14" s="19">
        <v>3.4521071580171897E-2</v>
      </c>
      <c r="F14" s="19"/>
      <c r="G14" s="19">
        <v>1.2385656102581801E-2</v>
      </c>
      <c r="H14" s="19">
        <v>1.08390581634062E-2</v>
      </c>
      <c r="I14" s="19">
        <v>5.0070346907858103E-2</v>
      </c>
      <c r="J14" s="19">
        <v>5.3885352836794E-2</v>
      </c>
      <c r="K14" s="19">
        <v>1.8285616346506099E-2</v>
      </c>
      <c r="L14" s="19">
        <v>2.13406111786184E-2</v>
      </c>
      <c r="M14" s="19"/>
      <c r="N14" s="19">
        <v>2.20110331342456E-2</v>
      </c>
      <c r="O14" s="19">
        <v>2.8012254230978199E-2</v>
      </c>
      <c r="P14" s="19">
        <v>2.7173119553162001E-2</v>
      </c>
      <c r="Q14" s="19">
        <v>3.89995607504963E-2</v>
      </c>
      <c r="R14" s="19"/>
      <c r="S14" s="19">
        <v>2.22335768119701E-2</v>
      </c>
      <c r="T14" s="19">
        <v>5.4057977458136897E-2</v>
      </c>
      <c r="U14" s="19">
        <v>7.1322145865568495E-2</v>
      </c>
      <c r="V14" s="19">
        <v>4.1561229941255502E-2</v>
      </c>
      <c r="W14" s="19">
        <v>4.03429281379818E-2</v>
      </c>
      <c r="X14" s="19">
        <v>4.0842196892207298E-2</v>
      </c>
      <c r="Y14" s="19">
        <v>0</v>
      </c>
      <c r="Z14" s="19">
        <v>4.97298219006981E-2</v>
      </c>
      <c r="AA14" s="19">
        <v>1.3016554577027E-2</v>
      </c>
      <c r="AB14" s="19">
        <v>0</v>
      </c>
      <c r="AC14" s="19">
        <v>0</v>
      </c>
      <c r="AD14" s="19">
        <v>0</v>
      </c>
      <c r="AE14" s="19"/>
      <c r="AF14" s="19">
        <v>2.4021658143296098E-2</v>
      </c>
      <c r="AG14" s="19">
        <v>2.08166361901688E-2</v>
      </c>
      <c r="AH14" s="19">
        <v>8.1148963894296197E-2</v>
      </c>
      <c r="AI14" s="19"/>
      <c r="AJ14" s="19">
        <v>2.10709085721607E-2</v>
      </c>
      <c r="AK14" s="19">
        <v>3.1196497227508498E-2</v>
      </c>
      <c r="AL14" s="19">
        <v>3.5397323744841697E-2</v>
      </c>
      <c r="AM14" s="19">
        <v>7.9865497264075005E-2</v>
      </c>
      <c r="AN14" s="19">
        <v>6.4234536439564296E-2</v>
      </c>
    </row>
    <row r="15" spans="2:40" x14ac:dyDescent="0.25">
      <c r="B15" s="16" t="s">
        <v>316</v>
      </c>
    </row>
    <row r="16" spans="2:40" x14ac:dyDescent="0.25">
      <c r="B16" t="s">
        <v>67</v>
      </c>
    </row>
    <row r="17" spans="2:2" x14ac:dyDescent="0.25">
      <c r="B17" t="s">
        <v>68</v>
      </c>
    </row>
    <row r="19" spans="2:2" x14ac:dyDescent="0.25">
      <c r="B19"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2:AN22"/>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317</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665</v>
      </c>
      <c r="D7" s="10">
        <v>311</v>
      </c>
      <c r="E7" s="10">
        <v>352</v>
      </c>
      <c r="F7" s="10"/>
      <c r="G7" s="10">
        <v>71</v>
      </c>
      <c r="H7" s="10">
        <v>101</v>
      </c>
      <c r="I7" s="10">
        <v>100</v>
      </c>
      <c r="J7" s="10">
        <v>108</v>
      </c>
      <c r="K7" s="10">
        <v>102</v>
      </c>
      <c r="L7" s="10">
        <v>183</v>
      </c>
      <c r="M7" s="10"/>
      <c r="N7" s="10">
        <v>189</v>
      </c>
      <c r="O7" s="10">
        <v>179</v>
      </c>
      <c r="P7" s="10">
        <v>141</v>
      </c>
      <c r="Q7" s="10">
        <v>153</v>
      </c>
      <c r="R7" s="10"/>
      <c r="S7" s="10">
        <v>87</v>
      </c>
      <c r="T7" s="10">
        <v>94</v>
      </c>
      <c r="U7" s="10">
        <v>60</v>
      </c>
      <c r="V7" s="10">
        <v>53</v>
      </c>
      <c r="W7" s="10">
        <v>47</v>
      </c>
      <c r="X7" s="10">
        <v>47</v>
      </c>
      <c r="Y7" s="10">
        <v>54</v>
      </c>
      <c r="Z7" s="10">
        <v>18</v>
      </c>
      <c r="AA7" s="10">
        <v>72</v>
      </c>
      <c r="AB7" s="10">
        <v>73</v>
      </c>
      <c r="AC7" s="10">
        <v>37</v>
      </c>
      <c r="AD7" s="10">
        <v>23</v>
      </c>
      <c r="AE7" s="10"/>
      <c r="AF7" s="10">
        <v>283</v>
      </c>
      <c r="AG7" s="10">
        <v>290</v>
      </c>
      <c r="AH7" s="10">
        <v>61</v>
      </c>
      <c r="AI7" s="10"/>
      <c r="AJ7" s="10">
        <v>272</v>
      </c>
      <c r="AK7" s="10">
        <v>178</v>
      </c>
      <c r="AL7" s="10">
        <v>60</v>
      </c>
      <c r="AM7" s="10">
        <v>11</v>
      </c>
      <c r="AN7" s="10">
        <v>58</v>
      </c>
    </row>
    <row r="8" spans="2:40" ht="30" customHeight="1" x14ac:dyDescent="0.25">
      <c r="B8" s="11" t="s">
        <v>20</v>
      </c>
      <c r="C8" s="11">
        <v>663</v>
      </c>
      <c r="D8" s="11">
        <v>316</v>
      </c>
      <c r="E8" s="11">
        <v>345</v>
      </c>
      <c r="F8" s="11"/>
      <c r="G8" s="11">
        <v>72</v>
      </c>
      <c r="H8" s="11">
        <v>103</v>
      </c>
      <c r="I8" s="11">
        <v>108</v>
      </c>
      <c r="J8" s="11">
        <v>117</v>
      </c>
      <c r="K8" s="11">
        <v>97</v>
      </c>
      <c r="L8" s="11">
        <v>166</v>
      </c>
      <c r="M8" s="11"/>
      <c r="N8" s="11">
        <v>175</v>
      </c>
      <c r="O8" s="11">
        <v>171</v>
      </c>
      <c r="P8" s="11">
        <v>154</v>
      </c>
      <c r="Q8" s="11">
        <v>159</v>
      </c>
      <c r="R8" s="11"/>
      <c r="S8" s="11">
        <v>89</v>
      </c>
      <c r="T8" s="11">
        <v>90</v>
      </c>
      <c r="U8" s="11">
        <v>58</v>
      </c>
      <c r="V8" s="11">
        <v>57</v>
      </c>
      <c r="W8" s="11">
        <v>50</v>
      </c>
      <c r="X8" s="11">
        <v>47</v>
      </c>
      <c r="Y8" s="11">
        <v>53</v>
      </c>
      <c r="Z8" s="11">
        <v>17</v>
      </c>
      <c r="AA8" s="11">
        <v>67</v>
      </c>
      <c r="AB8" s="11">
        <v>69</v>
      </c>
      <c r="AC8" s="11">
        <v>35</v>
      </c>
      <c r="AD8" s="11">
        <v>29</v>
      </c>
      <c r="AE8" s="11"/>
      <c r="AF8" s="11">
        <v>281</v>
      </c>
      <c r="AG8" s="11">
        <v>287</v>
      </c>
      <c r="AH8" s="11">
        <v>63</v>
      </c>
      <c r="AI8" s="11"/>
      <c r="AJ8" s="11">
        <v>269</v>
      </c>
      <c r="AK8" s="11">
        <v>177</v>
      </c>
      <c r="AL8" s="11">
        <v>57</v>
      </c>
      <c r="AM8" s="11">
        <v>10</v>
      </c>
      <c r="AN8" s="11">
        <v>60</v>
      </c>
    </row>
    <row r="9" spans="2:40" x14ac:dyDescent="0.25">
      <c r="B9" s="18" t="s">
        <v>296</v>
      </c>
      <c r="C9" s="17">
        <v>1.4929616929167E-2</v>
      </c>
      <c r="D9" s="17">
        <v>2.0209294270623099E-2</v>
      </c>
      <c r="E9" s="17">
        <v>1.01795616029776E-2</v>
      </c>
      <c r="F9" s="17"/>
      <c r="G9" s="17">
        <v>1.53952333923934E-2</v>
      </c>
      <c r="H9" s="17">
        <v>1.88068708850859E-2</v>
      </c>
      <c r="I9" s="17">
        <v>0</v>
      </c>
      <c r="J9" s="17">
        <v>1.1539126920326799E-2</v>
      </c>
      <c r="K9" s="17">
        <v>1.9026740568844E-2</v>
      </c>
      <c r="L9" s="17">
        <v>2.2100832482415102E-2</v>
      </c>
      <c r="M9" s="17"/>
      <c r="N9" s="17">
        <v>2.5685858257142001E-2</v>
      </c>
      <c r="O9" s="17">
        <v>1.0686111013939899E-2</v>
      </c>
      <c r="P9" s="17">
        <v>1.5937821036847499E-2</v>
      </c>
      <c r="Q9" s="17">
        <v>7.00778911090704E-3</v>
      </c>
      <c r="R9" s="17"/>
      <c r="S9" s="17">
        <v>3.6019760925920803E-2</v>
      </c>
      <c r="T9" s="17">
        <v>1.09575519454674E-2</v>
      </c>
      <c r="U9" s="17">
        <v>0</v>
      </c>
      <c r="V9" s="17">
        <v>0</v>
      </c>
      <c r="W9" s="17">
        <v>0</v>
      </c>
      <c r="X9" s="17">
        <v>0</v>
      </c>
      <c r="Y9" s="17">
        <v>1.6827074996136799E-2</v>
      </c>
      <c r="Z9" s="17">
        <v>0</v>
      </c>
      <c r="AA9" s="17">
        <v>2.5403226280764999E-2</v>
      </c>
      <c r="AB9" s="17">
        <v>2.8769023641254901E-2</v>
      </c>
      <c r="AC9" s="17">
        <v>0</v>
      </c>
      <c r="AD9" s="17">
        <v>3.7883042882465801E-2</v>
      </c>
      <c r="AE9" s="17"/>
      <c r="AF9" s="17">
        <v>1.8394222665227101E-2</v>
      </c>
      <c r="AG9" s="17">
        <v>9.1422089873395805E-3</v>
      </c>
      <c r="AH9" s="17">
        <v>1.5745535208098401E-2</v>
      </c>
      <c r="AI9" s="17"/>
      <c r="AJ9" s="17">
        <v>1.6594221115831701E-2</v>
      </c>
      <c r="AK9" s="17">
        <v>1.3071204107219601E-2</v>
      </c>
      <c r="AL9" s="17">
        <v>0</v>
      </c>
      <c r="AM9" s="17">
        <v>0</v>
      </c>
      <c r="AN9" s="17">
        <v>0</v>
      </c>
    </row>
    <row r="10" spans="2:40" ht="30" x14ac:dyDescent="0.25">
      <c r="B10" s="18" t="s">
        <v>297</v>
      </c>
      <c r="C10" s="17">
        <v>7.7870582575809005E-2</v>
      </c>
      <c r="D10" s="17">
        <v>8.3362735607739297E-2</v>
      </c>
      <c r="E10" s="17">
        <v>7.3296053348395104E-2</v>
      </c>
      <c r="F10" s="17"/>
      <c r="G10" s="17">
        <v>4.5899866782767897E-2</v>
      </c>
      <c r="H10" s="17">
        <v>6.1301223974939201E-2</v>
      </c>
      <c r="I10" s="17">
        <v>1.8903420806127801E-2</v>
      </c>
      <c r="J10" s="17">
        <v>8.9777239058824704E-2</v>
      </c>
      <c r="K10" s="17">
        <v>0.10842214559956399</v>
      </c>
      <c r="L10" s="17">
        <v>0.114351679621483</v>
      </c>
      <c r="M10" s="17"/>
      <c r="N10" s="17">
        <v>8.2922420908908001E-2</v>
      </c>
      <c r="O10" s="17">
        <v>0.103435463929334</v>
      </c>
      <c r="P10" s="17">
        <v>5.4385554131567801E-2</v>
      </c>
      <c r="Q10" s="17">
        <v>6.9133309942984597E-2</v>
      </c>
      <c r="R10" s="17"/>
      <c r="S10" s="17">
        <v>4.4907657003925197E-2</v>
      </c>
      <c r="T10" s="17">
        <v>7.9508235112367195E-2</v>
      </c>
      <c r="U10" s="17">
        <v>6.7522573255163296E-2</v>
      </c>
      <c r="V10" s="17">
        <v>5.0480263647176497E-2</v>
      </c>
      <c r="W10" s="17">
        <v>0.10381228628296101</v>
      </c>
      <c r="X10" s="17">
        <v>0.12063538077862</v>
      </c>
      <c r="Y10" s="17">
        <v>0.10090023208901</v>
      </c>
      <c r="Z10" s="17">
        <v>5.4848540016754502E-2</v>
      </c>
      <c r="AA10" s="17">
        <v>5.4374577555323197E-2</v>
      </c>
      <c r="AB10" s="17">
        <v>7.6143938738623698E-2</v>
      </c>
      <c r="AC10" s="17">
        <v>5.9150736705396799E-2</v>
      </c>
      <c r="AD10" s="17">
        <v>0.18550642401894599</v>
      </c>
      <c r="AE10" s="17"/>
      <c r="AF10" s="17">
        <v>9.7059713796038796E-2</v>
      </c>
      <c r="AG10" s="17">
        <v>7.0246301770891403E-2</v>
      </c>
      <c r="AH10" s="17">
        <v>2.95503642699614E-2</v>
      </c>
      <c r="AI10" s="17"/>
      <c r="AJ10" s="17">
        <v>0.10198934429423701</v>
      </c>
      <c r="AK10" s="17">
        <v>6.5333958369704598E-2</v>
      </c>
      <c r="AL10" s="17">
        <v>5.1197883689287897E-2</v>
      </c>
      <c r="AM10" s="17">
        <v>0</v>
      </c>
      <c r="AN10" s="17">
        <v>5.1994838977705703E-2</v>
      </c>
    </row>
    <row r="11" spans="2:40" ht="30" x14ac:dyDescent="0.25">
      <c r="B11" s="18" t="s">
        <v>298</v>
      </c>
      <c r="C11" s="17">
        <v>0.155469631934366</v>
      </c>
      <c r="D11" s="17">
        <v>0.16480375911316</v>
      </c>
      <c r="E11" s="17">
        <v>0.14783106763037401</v>
      </c>
      <c r="F11" s="17"/>
      <c r="G11" s="17">
        <v>0.114375791840316</v>
      </c>
      <c r="H11" s="17">
        <v>0.21974848733143501</v>
      </c>
      <c r="I11" s="17">
        <v>0.129435651854994</v>
      </c>
      <c r="J11" s="17">
        <v>0.136189773909346</v>
      </c>
      <c r="K11" s="17">
        <v>0.168741304514578</v>
      </c>
      <c r="L11" s="17">
        <v>0.15641368209901901</v>
      </c>
      <c r="M11" s="17"/>
      <c r="N11" s="17">
        <v>0.11190078169425501</v>
      </c>
      <c r="O11" s="17">
        <v>0.22206825037155301</v>
      </c>
      <c r="P11" s="17">
        <v>0.15215846859084001</v>
      </c>
      <c r="Q11" s="17">
        <v>0.131947290124421</v>
      </c>
      <c r="R11" s="17"/>
      <c r="S11" s="17">
        <v>0.14990294039475999</v>
      </c>
      <c r="T11" s="17">
        <v>0.16144843896647601</v>
      </c>
      <c r="U11" s="17">
        <v>0.20065163384055201</v>
      </c>
      <c r="V11" s="17">
        <v>0.127584501093778</v>
      </c>
      <c r="W11" s="17">
        <v>0.18218306683253599</v>
      </c>
      <c r="X11" s="17">
        <v>0.176819927133477</v>
      </c>
      <c r="Y11" s="17">
        <v>0.27013759193454601</v>
      </c>
      <c r="Z11" s="17">
        <v>0.12215954079557501</v>
      </c>
      <c r="AA11" s="17">
        <v>9.4927806134466303E-2</v>
      </c>
      <c r="AB11" s="17">
        <v>0.13969858774256799</v>
      </c>
      <c r="AC11" s="17">
        <v>0.145144873302956</v>
      </c>
      <c r="AD11" s="17">
        <v>4.1527761882008699E-2</v>
      </c>
      <c r="AE11" s="17"/>
      <c r="AF11" s="17">
        <v>0.148966617708088</v>
      </c>
      <c r="AG11" s="17">
        <v>0.16800732611107599</v>
      </c>
      <c r="AH11" s="17">
        <v>0.13938602354361901</v>
      </c>
      <c r="AI11" s="17"/>
      <c r="AJ11" s="17">
        <v>0.177850468984704</v>
      </c>
      <c r="AK11" s="17">
        <v>0.162879201346566</v>
      </c>
      <c r="AL11" s="17">
        <v>0.145907781367029</v>
      </c>
      <c r="AM11" s="17">
        <v>0.183894384074555</v>
      </c>
      <c r="AN11" s="17">
        <v>8.89313542715882E-2</v>
      </c>
    </row>
    <row r="12" spans="2:40" ht="30" x14ac:dyDescent="0.25">
      <c r="B12" s="18" t="s">
        <v>299</v>
      </c>
      <c r="C12" s="17">
        <v>0.15275332500085001</v>
      </c>
      <c r="D12" s="17">
        <v>0.16084385373423801</v>
      </c>
      <c r="E12" s="17">
        <v>0.146238316930519</v>
      </c>
      <c r="F12" s="17"/>
      <c r="G12" s="17">
        <v>0.26273457557563101</v>
      </c>
      <c r="H12" s="17">
        <v>0.12862065974592299</v>
      </c>
      <c r="I12" s="17">
        <v>0.16882815864396</v>
      </c>
      <c r="J12" s="17">
        <v>0.160774510322542</v>
      </c>
      <c r="K12" s="17">
        <v>0.12966803031301</v>
      </c>
      <c r="L12" s="17">
        <v>0.11720264889498699</v>
      </c>
      <c r="M12" s="17"/>
      <c r="N12" s="17">
        <v>0.17703965698364299</v>
      </c>
      <c r="O12" s="17">
        <v>0.1150041112038</v>
      </c>
      <c r="P12" s="17">
        <v>0.203577341377774</v>
      </c>
      <c r="Q12" s="17">
        <v>0.112926575681195</v>
      </c>
      <c r="R12" s="17"/>
      <c r="S12" s="17">
        <v>0.16513852173414001</v>
      </c>
      <c r="T12" s="17">
        <v>0.159957574006169</v>
      </c>
      <c r="U12" s="17">
        <v>0.109740556340607</v>
      </c>
      <c r="V12" s="17">
        <v>0.21625747463616099</v>
      </c>
      <c r="W12" s="17">
        <v>0.133918549983855</v>
      </c>
      <c r="X12" s="17">
        <v>0.15280866099021501</v>
      </c>
      <c r="Y12" s="17">
        <v>0.111576991448377</v>
      </c>
      <c r="Z12" s="17">
        <v>5.0699115191501998E-2</v>
      </c>
      <c r="AA12" s="17">
        <v>0.20623374316208001</v>
      </c>
      <c r="AB12" s="17">
        <v>0.16200327732012301</v>
      </c>
      <c r="AC12" s="17">
        <v>0.185743679815387</v>
      </c>
      <c r="AD12" s="17">
        <v>3.7755296386075998E-2</v>
      </c>
      <c r="AE12" s="17"/>
      <c r="AF12" s="17">
        <v>0.16999265650797099</v>
      </c>
      <c r="AG12" s="17">
        <v>0.14565584127647199</v>
      </c>
      <c r="AH12" s="17">
        <v>9.6348139982051204E-2</v>
      </c>
      <c r="AI12" s="17"/>
      <c r="AJ12" s="17">
        <v>0.160703890322032</v>
      </c>
      <c r="AK12" s="17">
        <v>0.185950129283842</v>
      </c>
      <c r="AL12" s="17">
        <v>0.134089593666368</v>
      </c>
      <c r="AM12" s="17">
        <v>0.180862833549018</v>
      </c>
      <c r="AN12" s="17">
        <v>0.101522148243177</v>
      </c>
    </row>
    <row r="13" spans="2:40" ht="30" x14ac:dyDescent="0.25">
      <c r="B13" s="18" t="s">
        <v>300</v>
      </c>
      <c r="C13" s="17">
        <v>0.17449956675221101</v>
      </c>
      <c r="D13" s="17">
        <v>0.17773417276525999</v>
      </c>
      <c r="E13" s="17">
        <v>0.172562048467478</v>
      </c>
      <c r="F13" s="17"/>
      <c r="G13" s="17">
        <v>0.241552044303154</v>
      </c>
      <c r="H13" s="17">
        <v>0.210353604362643</v>
      </c>
      <c r="I13" s="17">
        <v>0.16000508240935599</v>
      </c>
      <c r="J13" s="17">
        <v>0.13224224625072101</v>
      </c>
      <c r="K13" s="17">
        <v>0.103950663182939</v>
      </c>
      <c r="L13" s="17">
        <v>0.203773626652478</v>
      </c>
      <c r="M13" s="17"/>
      <c r="N13" s="17">
        <v>0.19807289019368901</v>
      </c>
      <c r="O13" s="17">
        <v>0.11856224918677299</v>
      </c>
      <c r="P13" s="17">
        <v>0.198013722250205</v>
      </c>
      <c r="Q13" s="17">
        <v>0.18355011872976501</v>
      </c>
      <c r="R13" s="17"/>
      <c r="S13" s="17">
        <v>0.197921988627243</v>
      </c>
      <c r="T13" s="17">
        <v>0.22819404908602101</v>
      </c>
      <c r="U13" s="17">
        <v>0.22721855638901001</v>
      </c>
      <c r="V13" s="17">
        <v>0.17752659088404299</v>
      </c>
      <c r="W13" s="17">
        <v>0.152968664693717</v>
      </c>
      <c r="X13" s="17">
        <v>0.17930908969139001</v>
      </c>
      <c r="Y13" s="17">
        <v>0.173987891200969</v>
      </c>
      <c r="Z13" s="17">
        <v>0.20166270716329299</v>
      </c>
      <c r="AA13" s="17">
        <v>0.13380072295194601</v>
      </c>
      <c r="AB13" s="17">
        <v>0.15953803319295701</v>
      </c>
      <c r="AC13" s="17">
        <v>7.8105424382542102E-2</v>
      </c>
      <c r="AD13" s="17">
        <v>8.6230030445031094E-2</v>
      </c>
      <c r="AE13" s="17"/>
      <c r="AF13" s="17">
        <v>0.19552879820633601</v>
      </c>
      <c r="AG13" s="17">
        <v>0.15886950825003299</v>
      </c>
      <c r="AH13" s="17">
        <v>0.160715820216559</v>
      </c>
      <c r="AI13" s="17"/>
      <c r="AJ13" s="17">
        <v>0.15714028519218301</v>
      </c>
      <c r="AK13" s="17">
        <v>0.17439747475695999</v>
      </c>
      <c r="AL13" s="17">
        <v>0.136968121833552</v>
      </c>
      <c r="AM13" s="17">
        <v>0.37990602581392902</v>
      </c>
      <c r="AN13" s="17">
        <v>0.193510645478736</v>
      </c>
    </row>
    <row r="14" spans="2:40" ht="30" x14ac:dyDescent="0.25">
      <c r="B14" s="18" t="s">
        <v>301</v>
      </c>
      <c r="C14" s="17">
        <v>0.10818399369781199</v>
      </c>
      <c r="D14" s="17">
        <v>0.130041562449733</v>
      </c>
      <c r="E14" s="17">
        <v>8.87918175501968E-2</v>
      </c>
      <c r="F14" s="17"/>
      <c r="G14" s="17">
        <v>8.6002296826617794E-2</v>
      </c>
      <c r="H14" s="17">
        <v>0.14577943865878701</v>
      </c>
      <c r="I14" s="17">
        <v>0.16912187418736899</v>
      </c>
      <c r="J14" s="17">
        <v>6.5063466345668994E-2</v>
      </c>
      <c r="K14" s="17">
        <v>0.124418947619047</v>
      </c>
      <c r="L14" s="17">
        <v>7.5646441425614303E-2</v>
      </c>
      <c r="M14" s="17"/>
      <c r="N14" s="17">
        <v>0.103971634911211</v>
      </c>
      <c r="O14" s="17">
        <v>0.114583433026593</v>
      </c>
      <c r="P14" s="17">
        <v>0.102996114238343</v>
      </c>
      <c r="Q14" s="17">
        <v>0.113025364586052</v>
      </c>
      <c r="R14" s="17"/>
      <c r="S14" s="17">
        <v>5.9479451215370002E-2</v>
      </c>
      <c r="T14" s="17">
        <v>6.7254752044140595E-2</v>
      </c>
      <c r="U14" s="17">
        <v>0.11868552246993901</v>
      </c>
      <c r="V14" s="17">
        <v>0.17652384205617999</v>
      </c>
      <c r="W14" s="17">
        <v>6.3338810348017596E-2</v>
      </c>
      <c r="X14" s="17">
        <v>6.3348908627410994E-2</v>
      </c>
      <c r="Y14" s="17">
        <v>5.9377648683466899E-2</v>
      </c>
      <c r="Z14" s="17">
        <v>6.4157413421728093E-2</v>
      </c>
      <c r="AA14" s="17">
        <v>0.17735503985286899</v>
      </c>
      <c r="AB14" s="17">
        <v>0.11588741424261299</v>
      </c>
      <c r="AC14" s="17">
        <v>0.21661954832877101</v>
      </c>
      <c r="AD14" s="17">
        <v>0.182608063591605</v>
      </c>
      <c r="AE14" s="17"/>
      <c r="AF14" s="17">
        <v>7.5384624979174003E-2</v>
      </c>
      <c r="AG14" s="17">
        <v>0.129219764564279</v>
      </c>
      <c r="AH14" s="17">
        <v>0.15134013114991601</v>
      </c>
      <c r="AI14" s="17"/>
      <c r="AJ14" s="17">
        <v>0.10362833565189999</v>
      </c>
      <c r="AK14" s="17">
        <v>9.5968928593374206E-2</v>
      </c>
      <c r="AL14" s="17">
        <v>0.14457187966364099</v>
      </c>
      <c r="AM14" s="17">
        <v>0</v>
      </c>
      <c r="AN14" s="17">
        <v>0.150075258543406</v>
      </c>
    </row>
    <row r="15" spans="2:40" ht="30" x14ac:dyDescent="0.25">
      <c r="B15" s="18" t="s">
        <v>302</v>
      </c>
      <c r="C15" s="17">
        <v>6.0149198184531502E-2</v>
      </c>
      <c r="D15" s="17">
        <v>4.9440451985900302E-2</v>
      </c>
      <c r="E15" s="17">
        <v>6.4433585627436105E-2</v>
      </c>
      <c r="F15" s="17"/>
      <c r="G15" s="17">
        <v>9.2948806386323607E-2</v>
      </c>
      <c r="H15" s="17">
        <v>5.7635750498617799E-2</v>
      </c>
      <c r="I15" s="17">
        <v>0.111656394199318</v>
      </c>
      <c r="J15" s="17">
        <v>5.1810531642383702E-2</v>
      </c>
      <c r="K15" s="17">
        <v>3.9692775769708803E-2</v>
      </c>
      <c r="L15" s="17">
        <v>3.1592139666732397E-2</v>
      </c>
      <c r="M15" s="17"/>
      <c r="N15" s="17">
        <v>7.2674073526041702E-2</v>
      </c>
      <c r="O15" s="17">
        <v>6.0607295776210601E-2</v>
      </c>
      <c r="P15" s="17">
        <v>2.7847554826410999E-2</v>
      </c>
      <c r="Q15" s="17">
        <v>7.8358780491111696E-2</v>
      </c>
      <c r="R15" s="17"/>
      <c r="S15" s="17">
        <v>9.8674558686888403E-2</v>
      </c>
      <c r="T15" s="17">
        <v>8.3702967838980999E-2</v>
      </c>
      <c r="U15" s="17">
        <v>0</v>
      </c>
      <c r="V15" s="17">
        <v>6.2649172854714899E-2</v>
      </c>
      <c r="W15" s="17">
        <v>2.0079185504583399E-2</v>
      </c>
      <c r="X15" s="17">
        <v>2.1967891519666601E-2</v>
      </c>
      <c r="Y15" s="17">
        <v>2.1765858082941101E-2</v>
      </c>
      <c r="Z15" s="17">
        <v>0.109141389770125</v>
      </c>
      <c r="AA15" s="17">
        <v>9.8371548828226296E-2</v>
      </c>
      <c r="AB15" s="17">
        <v>5.7245841518189698E-2</v>
      </c>
      <c r="AC15" s="17">
        <v>8.1796676242469293E-2</v>
      </c>
      <c r="AD15" s="17">
        <v>4.8001639911609197E-2</v>
      </c>
      <c r="AE15" s="17"/>
      <c r="AF15" s="17">
        <v>2.6936458675299799E-2</v>
      </c>
      <c r="AG15" s="17">
        <v>7.9917915958182401E-2</v>
      </c>
      <c r="AH15" s="17">
        <v>8.8315640452612504E-2</v>
      </c>
      <c r="AI15" s="17"/>
      <c r="AJ15" s="17">
        <v>4.1690044043189101E-2</v>
      </c>
      <c r="AK15" s="17">
        <v>9.8105333487962298E-2</v>
      </c>
      <c r="AL15" s="17">
        <v>8.4513393621063304E-2</v>
      </c>
      <c r="AM15" s="17">
        <v>0</v>
      </c>
      <c r="AN15" s="17">
        <v>5.7009624325047401E-2</v>
      </c>
    </row>
    <row r="16" spans="2:40" x14ac:dyDescent="0.25">
      <c r="B16" s="18" t="s">
        <v>303</v>
      </c>
      <c r="C16" s="17">
        <v>8.2921455942144201E-2</v>
      </c>
      <c r="D16" s="17">
        <v>7.5667616895905399E-2</v>
      </c>
      <c r="E16" s="17">
        <v>9.0056039065685906E-2</v>
      </c>
      <c r="F16" s="17"/>
      <c r="G16" s="17">
        <v>6.3166333233765901E-2</v>
      </c>
      <c r="H16" s="17">
        <v>8.0376023305660099E-2</v>
      </c>
      <c r="I16" s="17">
        <v>9.11149178576042E-2</v>
      </c>
      <c r="J16" s="17">
        <v>0.106542112326332</v>
      </c>
      <c r="K16" s="17">
        <v>0.113733520341882</v>
      </c>
      <c r="L16" s="17">
        <v>5.29899653304996E-2</v>
      </c>
      <c r="M16" s="17"/>
      <c r="N16" s="17">
        <v>7.7413202129586495E-2</v>
      </c>
      <c r="O16" s="17">
        <v>6.7373251838680107E-2</v>
      </c>
      <c r="P16" s="17">
        <v>8.6187829433958293E-2</v>
      </c>
      <c r="Q16" s="17">
        <v>0.10406249001090501</v>
      </c>
      <c r="R16" s="17"/>
      <c r="S16" s="17">
        <v>0.103689651822875</v>
      </c>
      <c r="T16" s="17">
        <v>6.11470518582048E-2</v>
      </c>
      <c r="U16" s="17">
        <v>7.2324979966203698E-2</v>
      </c>
      <c r="V16" s="17">
        <v>7.9909942931851996E-2</v>
      </c>
      <c r="W16" s="17">
        <v>0.15081937228926701</v>
      </c>
      <c r="X16" s="17">
        <v>0.122397593371529</v>
      </c>
      <c r="Y16" s="17">
        <v>7.7277108796516503E-2</v>
      </c>
      <c r="Z16" s="17">
        <v>0</v>
      </c>
      <c r="AA16" s="17">
        <v>4.0653157110042103E-2</v>
      </c>
      <c r="AB16" s="17">
        <v>6.3572510876722998E-2</v>
      </c>
      <c r="AC16" s="17">
        <v>0.130954601394452</v>
      </c>
      <c r="AD16" s="17">
        <v>7.9886306177660099E-2</v>
      </c>
      <c r="AE16" s="17"/>
      <c r="AF16" s="17">
        <v>7.8851668107370196E-2</v>
      </c>
      <c r="AG16" s="17">
        <v>8.3136772995385994E-2</v>
      </c>
      <c r="AH16" s="17">
        <v>9.4833662448198602E-2</v>
      </c>
      <c r="AI16" s="17"/>
      <c r="AJ16" s="17">
        <v>5.9137878727086202E-2</v>
      </c>
      <c r="AK16" s="17">
        <v>9.3710439667868906E-2</v>
      </c>
      <c r="AL16" s="17">
        <v>8.6457215821133096E-2</v>
      </c>
      <c r="AM16" s="17">
        <v>0</v>
      </c>
      <c r="AN16" s="17">
        <v>0.14974888679807</v>
      </c>
    </row>
    <row r="17" spans="2:40" x14ac:dyDescent="0.25">
      <c r="B17" s="18" t="s">
        <v>64</v>
      </c>
      <c r="C17" s="19">
        <v>0.17322262898311</v>
      </c>
      <c r="D17" s="19">
        <v>0.13789655317744001</v>
      </c>
      <c r="E17" s="19">
        <v>0.20661150977693701</v>
      </c>
      <c r="F17" s="19"/>
      <c r="G17" s="19">
        <v>7.7925051659030395E-2</v>
      </c>
      <c r="H17" s="19">
        <v>7.7377941236907902E-2</v>
      </c>
      <c r="I17" s="19">
        <v>0.15093450004127101</v>
      </c>
      <c r="J17" s="19">
        <v>0.246060993223855</v>
      </c>
      <c r="K17" s="19">
        <v>0.192345872090429</v>
      </c>
      <c r="L17" s="19">
        <v>0.22592898382677201</v>
      </c>
      <c r="M17" s="19"/>
      <c r="N17" s="19">
        <v>0.15031948139552401</v>
      </c>
      <c r="O17" s="19">
        <v>0.187679833653116</v>
      </c>
      <c r="P17" s="19">
        <v>0.15889559411405299</v>
      </c>
      <c r="Q17" s="19">
        <v>0.199988281322658</v>
      </c>
      <c r="R17" s="19"/>
      <c r="S17" s="19">
        <v>0.14426546958887701</v>
      </c>
      <c r="T17" s="19">
        <v>0.14782937914217201</v>
      </c>
      <c r="U17" s="19">
        <v>0.20385617773852499</v>
      </c>
      <c r="V17" s="19">
        <v>0.109068211896095</v>
      </c>
      <c r="W17" s="19">
        <v>0.192880064065064</v>
      </c>
      <c r="X17" s="19">
        <v>0.16271254788768999</v>
      </c>
      <c r="Y17" s="19">
        <v>0.168149602768037</v>
      </c>
      <c r="Z17" s="19">
        <v>0.39733129364102199</v>
      </c>
      <c r="AA17" s="19">
        <v>0.16888017812428199</v>
      </c>
      <c r="AB17" s="19">
        <v>0.19714137272694801</v>
      </c>
      <c r="AC17" s="19">
        <v>0.10248445982802599</v>
      </c>
      <c r="AD17" s="19">
        <v>0.30060143470459799</v>
      </c>
      <c r="AE17" s="19"/>
      <c r="AF17" s="19">
        <v>0.188885239354495</v>
      </c>
      <c r="AG17" s="19">
        <v>0.15580436008633999</v>
      </c>
      <c r="AH17" s="19">
        <v>0.223764682728984</v>
      </c>
      <c r="AI17" s="19"/>
      <c r="AJ17" s="19">
        <v>0.18126553166883699</v>
      </c>
      <c r="AK17" s="19">
        <v>0.110583330386502</v>
      </c>
      <c r="AL17" s="19">
        <v>0.21629413033792599</v>
      </c>
      <c r="AM17" s="19">
        <v>0.25533675656249799</v>
      </c>
      <c r="AN17" s="19">
        <v>0.20720724336227</v>
      </c>
    </row>
    <row r="18" spans="2:40" x14ac:dyDescent="0.25">
      <c r="B18" s="16" t="s">
        <v>316</v>
      </c>
    </row>
    <row r="19" spans="2:40" x14ac:dyDescent="0.25">
      <c r="B19" t="s">
        <v>67</v>
      </c>
    </row>
    <row r="20" spans="2:40" x14ac:dyDescent="0.25">
      <c r="B20" t="s">
        <v>68</v>
      </c>
    </row>
    <row r="22" spans="2:40" x14ac:dyDescent="0.25">
      <c r="B22"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2:AN17"/>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308</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665</v>
      </c>
      <c r="D7" s="10">
        <v>311</v>
      </c>
      <c r="E7" s="10">
        <v>352</v>
      </c>
      <c r="F7" s="10"/>
      <c r="G7" s="10">
        <v>71</v>
      </c>
      <c r="H7" s="10">
        <v>101</v>
      </c>
      <c r="I7" s="10">
        <v>100</v>
      </c>
      <c r="J7" s="10">
        <v>108</v>
      </c>
      <c r="K7" s="10">
        <v>102</v>
      </c>
      <c r="L7" s="10">
        <v>183</v>
      </c>
      <c r="M7" s="10"/>
      <c r="N7" s="10">
        <v>189</v>
      </c>
      <c r="O7" s="10">
        <v>179</v>
      </c>
      <c r="P7" s="10">
        <v>141</v>
      </c>
      <c r="Q7" s="10">
        <v>153</v>
      </c>
      <c r="R7" s="10"/>
      <c r="S7" s="10">
        <v>87</v>
      </c>
      <c r="T7" s="10">
        <v>94</v>
      </c>
      <c r="U7" s="10">
        <v>60</v>
      </c>
      <c r="V7" s="10">
        <v>53</v>
      </c>
      <c r="W7" s="10">
        <v>47</v>
      </c>
      <c r="X7" s="10">
        <v>47</v>
      </c>
      <c r="Y7" s="10">
        <v>54</v>
      </c>
      <c r="Z7" s="10">
        <v>18</v>
      </c>
      <c r="AA7" s="10">
        <v>72</v>
      </c>
      <c r="AB7" s="10">
        <v>73</v>
      </c>
      <c r="AC7" s="10">
        <v>37</v>
      </c>
      <c r="AD7" s="10">
        <v>23</v>
      </c>
      <c r="AE7" s="10"/>
      <c r="AF7" s="10">
        <v>283</v>
      </c>
      <c r="AG7" s="10">
        <v>290</v>
      </c>
      <c r="AH7" s="10">
        <v>61</v>
      </c>
      <c r="AI7" s="10"/>
      <c r="AJ7" s="10">
        <v>272</v>
      </c>
      <c r="AK7" s="10">
        <v>178</v>
      </c>
      <c r="AL7" s="10">
        <v>60</v>
      </c>
      <c r="AM7" s="10">
        <v>11</v>
      </c>
      <c r="AN7" s="10">
        <v>58</v>
      </c>
    </row>
    <row r="8" spans="2:40" ht="30" customHeight="1" x14ac:dyDescent="0.25">
      <c r="B8" s="11" t="s">
        <v>20</v>
      </c>
      <c r="C8" s="11">
        <v>663</v>
      </c>
      <c r="D8" s="11">
        <v>316</v>
      </c>
      <c r="E8" s="11">
        <v>345</v>
      </c>
      <c r="F8" s="11"/>
      <c r="G8" s="11">
        <v>72</v>
      </c>
      <c r="H8" s="11">
        <v>103</v>
      </c>
      <c r="I8" s="11">
        <v>108</v>
      </c>
      <c r="J8" s="11">
        <v>117</v>
      </c>
      <c r="K8" s="11">
        <v>97</v>
      </c>
      <c r="L8" s="11">
        <v>166</v>
      </c>
      <c r="M8" s="11"/>
      <c r="N8" s="11">
        <v>175</v>
      </c>
      <c r="O8" s="11">
        <v>171</v>
      </c>
      <c r="P8" s="11">
        <v>154</v>
      </c>
      <c r="Q8" s="11">
        <v>159</v>
      </c>
      <c r="R8" s="11"/>
      <c r="S8" s="11">
        <v>89</v>
      </c>
      <c r="T8" s="11">
        <v>90</v>
      </c>
      <c r="U8" s="11">
        <v>58</v>
      </c>
      <c r="V8" s="11">
        <v>57</v>
      </c>
      <c r="W8" s="11">
        <v>50</v>
      </c>
      <c r="X8" s="11">
        <v>47</v>
      </c>
      <c r="Y8" s="11">
        <v>53</v>
      </c>
      <c r="Z8" s="11">
        <v>17</v>
      </c>
      <c r="AA8" s="11">
        <v>67</v>
      </c>
      <c r="AB8" s="11">
        <v>69</v>
      </c>
      <c r="AC8" s="11">
        <v>35</v>
      </c>
      <c r="AD8" s="11">
        <v>29</v>
      </c>
      <c r="AE8" s="11"/>
      <c r="AF8" s="11">
        <v>281</v>
      </c>
      <c r="AG8" s="11">
        <v>287</v>
      </c>
      <c r="AH8" s="11">
        <v>63</v>
      </c>
      <c r="AI8" s="11"/>
      <c r="AJ8" s="11">
        <v>269</v>
      </c>
      <c r="AK8" s="11">
        <v>177</v>
      </c>
      <c r="AL8" s="11">
        <v>57</v>
      </c>
      <c r="AM8" s="11">
        <v>10</v>
      </c>
      <c r="AN8" s="11">
        <v>60</v>
      </c>
    </row>
    <row r="9" spans="2:40" ht="45" x14ac:dyDescent="0.25">
      <c r="B9" s="18" t="s">
        <v>305</v>
      </c>
      <c r="C9" s="17">
        <v>0.29274436919609997</v>
      </c>
      <c r="D9" s="17">
        <v>0.28687584616758699</v>
      </c>
      <c r="E9" s="17">
        <v>0.29984374837842298</v>
      </c>
      <c r="F9" s="17"/>
      <c r="G9" s="17">
        <v>0.43982571187601599</v>
      </c>
      <c r="H9" s="17">
        <v>0.37355386659036399</v>
      </c>
      <c r="I9" s="17">
        <v>0.31736327417024301</v>
      </c>
      <c r="J9" s="17">
        <v>0.25920842588303</v>
      </c>
      <c r="K9" s="17">
        <v>0.31180773964925201</v>
      </c>
      <c r="L9" s="17">
        <v>0.17517824869659401</v>
      </c>
      <c r="M9" s="17"/>
      <c r="N9" s="17">
        <v>0.29791692169628098</v>
      </c>
      <c r="O9" s="17">
        <v>0.23062333828253101</v>
      </c>
      <c r="P9" s="17">
        <v>0.34210951200309803</v>
      </c>
      <c r="Q9" s="17">
        <v>0.31153758010544702</v>
      </c>
      <c r="R9" s="17"/>
      <c r="S9" s="17">
        <v>0.314409371986481</v>
      </c>
      <c r="T9" s="17">
        <v>0.27072865373548999</v>
      </c>
      <c r="U9" s="17">
        <v>0.28910317715378397</v>
      </c>
      <c r="V9" s="17">
        <v>0.291366696663095</v>
      </c>
      <c r="W9" s="17">
        <v>0.29026904156747702</v>
      </c>
      <c r="X9" s="17">
        <v>0.18412525537898999</v>
      </c>
      <c r="Y9" s="17">
        <v>0.31871241726090099</v>
      </c>
      <c r="Z9" s="17">
        <v>0.27832136125161899</v>
      </c>
      <c r="AA9" s="17">
        <v>0.384588133958219</v>
      </c>
      <c r="AB9" s="17">
        <v>0.26724713761862701</v>
      </c>
      <c r="AC9" s="17">
        <v>0.35874743934855902</v>
      </c>
      <c r="AD9" s="17">
        <v>0.216692179653933</v>
      </c>
      <c r="AE9" s="17"/>
      <c r="AF9" s="17">
        <v>0.22063554488939299</v>
      </c>
      <c r="AG9" s="17">
        <v>0.336406050116906</v>
      </c>
      <c r="AH9" s="17">
        <v>0.36928543891353899</v>
      </c>
      <c r="AI9" s="17"/>
      <c r="AJ9" s="17">
        <v>0.220122116905588</v>
      </c>
      <c r="AK9" s="17">
        <v>0.331221482715364</v>
      </c>
      <c r="AL9" s="17">
        <v>0.36879362073395999</v>
      </c>
      <c r="AM9" s="17">
        <v>0.27382733864400099</v>
      </c>
      <c r="AN9" s="17">
        <v>0.352099800990824</v>
      </c>
    </row>
    <row r="10" spans="2:40" ht="60" x14ac:dyDescent="0.25">
      <c r="B10" s="18" t="s">
        <v>306</v>
      </c>
      <c r="C10" s="17">
        <v>0.37416067630621802</v>
      </c>
      <c r="D10" s="17">
        <v>0.405896141830492</v>
      </c>
      <c r="E10" s="17">
        <v>0.34390986221612502</v>
      </c>
      <c r="F10" s="17"/>
      <c r="G10" s="17">
        <v>0.41413279854346002</v>
      </c>
      <c r="H10" s="17">
        <v>0.40946626789612101</v>
      </c>
      <c r="I10" s="17">
        <v>0.45436467830543298</v>
      </c>
      <c r="J10" s="17">
        <v>0.330027930408264</v>
      </c>
      <c r="K10" s="17">
        <v>0.304217440593476</v>
      </c>
      <c r="L10" s="17">
        <v>0.35452395111281598</v>
      </c>
      <c r="M10" s="17"/>
      <c r="N10" s="17">
        <v>0.39454138706597103</v>
      </c>
      <c r="O10" s="17">
        <v>0.384001425343096</v>
      </c>
      <c r="P10" s="17">
        <v>0.317926655988161</v>
      </c>
      <c r="Q10" s="17">
        <v>0.38374113612115701</v>
      </c>
      <c r="R10" s="17"/>
      <c r="S10" s="17">
        <v>0.43022456914712898</v>
      </c>
      <c r="T10" s="17">
        <v>0.42273958468130102</v>
      </c>
      <c r="U10" s="17">
        <v>0.33388925085150001</v>
      </c>
      <c r="V10" s="17">
        <v>0.457871203248437</v>
      </c>
      <c r="W10" s="17">
        <v>0.37643181580809598</v>
      </c>
      <c r="X10" s="17">
        <v>0.39800626626547397</v>
      </c>
      <c r="Y10" s="17">
        <v>0.33823062949612098</v>
      </c>
      <c r="Z10" s="17">
        <v>0.23178481164133799</v>
      </c>
      <c r="AA10" s="17">
        <v>0.28735927075700002</v>
      </c>
      <c r="AB10" s="17">
        <v>0.35513526528530498</v>
      </c>
      <c r="AC10" s="17">
        <v>0.34779003394151098</v>
      </c>
      <c r="AD10" s="17">
        <v>0.35448412659282802</v>
      </c>
      <c r="AE10" s="17"/>
      <c r="AF10" s="17">
        <v>0.34580546221581798</v>
      </c>
      <c r="AG10" s="17">
        <v>0.384375913450274</v>
      </c>
      <c r="AH10" s="17">
        <v>0.362461095110439</v>
      </c>
      <c r="AI10" s="17"/>
      <c r="AJ10" s="17">
        <v>0.35910233155529497</v>
      </c>
      <c r="AK10" s="17">
        <v>0.40170242405391698</v>
      </c>
      <c r="AL10" s="17">
        <v>0.40710748208004699</v>
      </c>
      <c r="AM10" s="17">
        <v>0.353070799472748</v>
      </c>
      <c r="AN10" s="17">
        <v>0.31636003146418501</v>
      </c>
    </row>
    <row r="11" spans="2:40" ht="30" x14ac:dyDescent="0.25">
      <c r="B11" s="18" t="s">
        <v>307</v>
      </c>
      <c r="C11" s="17">
        <v>0.27611857841147602</v>
      </c>
      <c r="D11" s="17">
        <v>0.26924892757787</v>
      </c>
      <c r="E11" s="17">
        <v>0.28403751697345198</v>
      </c>
      <c r="F11" s="17"/>
      <c r="G11" s="17">
        <v>9.7531236144629899E-2</v>
      </c>
      <c r="H11" s="17">
        <v>0.17513385789195199</v>
      </c>
      <c r="I11" s="17">
        <v>0.16861395711750901</v>
      </c>
      <c r="J11" s="17">
        <v>0.34440072603843302</v>
      </c>
      <c r="K11" s="17">
        <v>0.33500241840068501</v>
      </c>
      <c r="L11" s="17">
        <v>0.40397894319938099</v>
      </c>
      <c r="M11" s="17"/>
      <c r="N11" s="17">
        <v>0.25348981441233298</v>
      </c>
      <c r="O11" s="17">
        <v>0.32587894406721601</v>
      </c>
      <c r="P11" s="17">
        <v>0.286126059306545</v>
      </c>
      <c r="Q11" s="17">
        <v>0.24311581484616901</v>
      </c>
      <c r="R11" s="17"/>
      <c r="S11" s="17">
        <v>0.18926312547142901</v>
      </c>
      <c r="T11" s="17">
        <v>0.27635052285030198</v>
      </c>
      <c r="U11" s="17">
        <v>0.27270985399338399</v>
      </c>
      <c r="V11" s="17">
        <v>0.195037958833889</v>
      </c>
      <c r="W11" s="17">
        <v>0.29140749999625298</v>
      </c>
      <c r="X11" s="17">
        <v>0.33794740315036598</v>
      </c>
      <c r="Y11" s="17">
        <v>0.28707459573642302</v>
      </c>
      <c r="Z11" s="17">
        <v>0.44016400520634502</v>
      </c>
      <c r="AA11" s="17">
        <v>0.27510467347002898</v>
      </c>
      <c r="AB11" s="17">
        <v>0.34161083474771697</v>
      </c>
      <c r="AC11" s="17">
        <v>0.20635157788106501</v>
      </c>
      <c r="AD11" s="17">
        <v>0.39073823129889901</v>
      </c>
      <c r="AE11" s="17"/>
      <c r="AF11" s="17">
        <v>0.38322818578899998</v>
      </c>
      <c r="AG11" s="17">
        <v>0.22085082070065301</v>
      </c>
      <c r="AH11" s="17">
        <v>0.18873672147967099</v>
      </c>
      <c r="AI11" s="17"/>
      <c r="AJ11" s="17">
        <v>0.38290784812156797</v>
      </c>
      <c r="AK11" s="17">
        <v>0.19251177078559001</v>
      </c>
      <c r="AL11" s="17">
        <v>0.15800233746217601</v>
      </c>
      <c r="AM11" s="17">
        <v>0.37310186188325001</v>
      </c>
      <c r="AN11" s="17">
        <v>0.21717492346328199</v>
      </c>
    </row>
    <row r="12" spans="2:40" x14ac:dyDescent="0.25">
      <c r="B12" s="18" t="s">
        <v>64</v>
      </c>
      <c r="C12" s="19">
        <v>5.6976376086206301E-2</v>
      </c>
      <c r="D12" s="19">
        <v>3.7979084424050499E-2</v>
      </c>
      <c r="E12" s="19">
        <v>7.2208872432000207E-2</v>
      </c>
      <c r="F12" s="19"/>
      <c r="G12" s="19">
        <v>4.8510253435893803E-2</v>
      </c>
      <c r="H12" s="19">
        <v>4.1846007621562202E-2</v>
      </c>
      <c r="I12" s="19">
        <v>5.96580904068146E-2</v>
      </c>
      <c r="J12" s="19">
        <v>6.6362917670273497E-2</v>
      </c>
      <c r="K12" s="19">
        <v>4.8972401356586301E-2</v>
      </c>
      <c r="L12" s="19">
        <v>6.6318856991209194E-2</v>
      </c>
      <c r="M12" s="19"/>
      <c r="N12" s="19">
        <v>5.4051876825414499E-2</v>
      </c>
      <c r="O12" s="19">
        <v>5.9496292307157403E-2</v>
      </c>
      <c r="P12" s="19">
        <v>5.3837772702195599E-2</v>
      </c>
      <c r="Q12" s="19">
        <v>6.1605468927227097E-2</v>
      </c>
      <c r="R12" s="19"/>
      <c r="S12" s="19">
        <v>6.6102933394961594E-2</v>
      </c>
      <c r="T12" s="19">
        <v>3.0181238732906401E-2</v>
      </c>
      <c r="U12" s="19">
        <v>0.104297718001332</v>
      </c>
      <c r="V12" s="19">
        <v>5.5724141254579099E-2</v>
      </c>
      <c r="W12" s="19">
        <v>4.1891642628173902E-2</v>
      </c>
      <c r="X12" s="19">
        <v>7.992107520517E-2</v>
      </c>
      <c r="Y12" s="19">
        <v>5.5982357506554802E-2</v>
      </c>
      <c r="Z12" s="19">
        <v>4.97298219006981E-2</v>
      </c>
      <c r="AA12" s="19">
        <v>5.2947921814753003E-2</v>
      </c>
      <c r="AB12" s="19">
        <v>3.60067623483507E-2</v>
      </c>
      <c r="AC12" s="19">
        <v>8.7110948828865095E-2</v>
      </c>
      <c r="AD12" s="19">
        <v>3.8085462454340302E-2</v>
      </c>
      <c r="AE12" s="19"/>
      <c r="AF12" s="19">
        <v>5.0330807105789903E-2</v>
      </c>
      <c r="AG12" s="19">
        <v>5.83672157321658E-2</v>
      </c>
      <c r="AH12" s="19">
        <v>7.9516744496351197E-2</v>
      </c>
      <c r="AI12" s="19"/>
      <c r="AJ12" s="19">
        <v>3.7867703417549102E-2</v>
      </c>
      <c r="AK12" s="19">
        <v>7.4564322445129505E-2</v>
      </c>
      <c r="AL12" s="19">
        <v>6.6096559723817505E-2</v>
      </c>
      <c r="AM12" s="19">
        <v>0</v>
      </c>
      <c r="AN12" s="19">
        <v>0.11436524408171</v>
      </c>
    </row>
    <row r="13" spans="2:40" x14ac:dyDescent="0.25">
      <c r="B13" s="16" t="s">
        <v>316</v>
      </c>
    </row>
    <row r="14" spans="2:40" x14ac:dyDescent="0.25">
      <c r="B14" t="s">
        <v>67</v>
      </c>
    </row>
    <row r="15" spans="2:40" x14ac:dyDescent="0.25">
      <c r="B15" t="s">
        <v>68</v>
      </c>
    </row>
    <row r="17" spans="2:2" x14ac:dyDescent="0.25">
      <c r="B17"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B2:AN20"/>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318</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724</v>
      </c>
      <c r="D7" s="10">
        <v>324</v>
      </c>
      <c r="E7" s="10">
        <v>398</v>
      </c>
      <c r="F7" s="10"/>
      <c r="G7" s="10">
        <v>61</v>
      </c>
      <c r="H7" s="10">
        <v>90</v>
      </c>
      <c r="I7" s="10">
        <v>85</v>
      </c>
      <c r="J7" s="10">
        <v>118</v>
      </c>
      <c r="K7" s="10">
        <v>115</v>
      </c>
      <c r="L7" s="10">
        <v>255</v>
      </c>
      <c r="M7" s="10"/>
      <c r="N7" s="10">
        <v>221</v>
      </c>
      <c r="O7" s="10">
        <v>203</v>
      </c>
      <c r="P7" s="10">
        <v>136</v>
      </c>
      <c r="Q7" s="10">
        <v>160</v>
      </c>
      <c r="R7" s="10"/>
      <c r="S7" s="10">
        <v>76</v>
      </c>
      <c r="T7" s="10">
        <v>102</v>
      </c>
      <c r="U7" s="10">
        <v>62</v>
      </c>
      <c r="V7" s="10">
        <v>69</v>
      </c>
      <c r="W7" s="10">
        <v>47</v>
      </c>
      <c r="X7" s="10">
        <v>66</v>
      </c>
      <c r="Y7" s="10">
        <v>58</v>
      </c>
      <c r="Z7" s="10">
        <v>31</v>
      </c>
      <c r="AA7" s="10">
        <v>75</v>
      </c>
      <c r="AB7" s="10">
        <v>82</v>
      </c>
      <c r="AC7" s="10">
        <v>37</v>
      </c>
      <c r="AD7" s="10">
        <v>19</v>
      </c>
      <c r="AE7" s="10"/>
      <c r="AF7" s="10">
        <v>297</v>
      </c>
      <c r="AG7" s="10">
        <v>333</v>
      </c>
      <c r="AH7" s="10">
        <v>54</v>
      </c>
      <c r="AI7" s="10"/>
      <c r="AJ7" s="10">
        <v>301</v>
      </c>
      <c r="AK7" s="10">
        <v>195</v>
      </c>
      <c r="AL7" s="10">
        <v>53</v>
      </c>
      <c r="AM7" s="10">
        <v>17</v>
      </c>
      <c r="AN7" s="10">
        <v>63</v>
      </c>
    </row>
    <row r="8" spans="2:40" ht="30" customHeight="1" x14ac:dyDescent="0.25">
      <c r="B8" s="11" t="s">
        <v>20</v>
      </c>
      <c r="C8" s="11">
        <v>711</v>
      </c>
      <c r="D8" s="11">
        <v>322</v>
      </c>
      <c r="E8" s="11">
        <v>387</v>
      </c>
      <c r="F8" s="11"/>
      <c r="G8" s="11">
        <v>62</v>
      </c>
      <c r="H8" s="11">
        <v>90</v>
      </c>
      <c r="I8" s="11">
        <v>92</v>
      </c>
      <c r="J8" s="11">
        <v>127</v>
      </c>
      <c r="K8" s="11">
        <v>108</v>
      </c>
      <c r="L8" s="11">
        <v>232</v>
      </c>
      <c r="M8" s="11"/>
      <c r="N8" s="11">
        <v>203</v>
      </c>
      <c r="O8" s="11">
        <v>192</v>
      </c>
      <c r="P8" s="11">
        <v>147</v>
      </c>
      <c r="Q8" s="11">
        <v>166</v>
      </c>
      <c r="R8" s="11"/>
      <c r="S8" s="11">
        <v>76</v>
      </c>
      <c r="T8" s="11">
        <v>98</v>
      </c>
      <c r="U8" s="11">
        <v>59</v>
      </c>
      <c r="V8" s="11">
        <v>74</v>
      </c>
      <c r="W8" s="11">
        <v>48</v>
      </c>
      <c r="X8" s="11">
        <v>63</v>
      </c>
      <c r="Y8" s="11">
        <v>56</v>
      </c>
      <c r="Z8" s="11">
        <v>30</v>
      </c>
      <c r="AA8" s="11">
        <v>69</v>
      </c>
      <c r="AB8" s="11">
        <v>80</v>
      </c>
      <c r="AC8" s="11">
        <v>35</v>
      </c>
      <c r="AD8" s="11">
        <v>24</v>
      </c>
      <c r="AE8" s="11"/>
      <c r="AF8" s="11">
        <v>289</v>
      </c>
      <c r="AG8" s="11">
        <v>327</v>
      </c>
      <c r="AH8" s="11">
        <v>54</v>
      </c>
      <c r="AI8" s="11"/>
      <c r="AJ8" s="11">
        <v>292</v>
      </c>
      <c r="AK8" s="11">
        <v>189</v>
      </c>
      <c r="AL8" s="11">
        <v>50</v>
      </c>
      <c r="AM8" s="11">
        <v>18</v>
      </c>
      <c r="AN8" s="11">
        <v>63</v>
      </c>
    </row>
    <row r="9" spans="2:40" ht="30" x14ac:dyDescent="0.25">
      <c r="B9" s="18" t="s">
        <v>289</v>
      </c>
      <c r="C9" s="17">
        <v>0.60644010261201597</v>
      </c>
      <c r="D9" s="17">
        <v>0.57490089819047496</v>
      </c>
      <c r="E9" s="17">
        <v>0.63314359731158698</v>
      </c>
      <c r="F9" s="17"/>
      <c r="G9" s="17">
        <v>0.51022773181697001</v>
      </c>
      <c r="H9" s="17">
        <v>0.47384435974112299</v>
      </c>
      <c r="I9" s="17">
        <v>0.695218593104178</v>
      </c>
      <c r="J9" s="17">
        <v>0.67897449312410896</v>
      </c>
      <c r="K9" s="17">
        <v>0.60547549325463002</v>
      </c>
      <c r="L9" s="17">
        <v>0.60916698721072204</v>
      </c>
      <c r="M9" s="17"/>
      <c r="N9" s="17">
        <v>0.58322300661856097</v>
      </c>
      <c r="O9" s="17">
        <v>0.68263614167095499</v>
      </c>
      <c r="P9" s="17">
        <v>0.53967064500268802</v>
      </c>
      <c r="Q9" s="17">
        <v>0.60844502891012597</v>
      </c>
      <c r="R9" s="17"/>
      <c r="S9" s="17">
        <v>0.63107377298607903</v>
      </c>
      <c r="T9" s="17">
        <v>0.57447942243456496</v>
      </c>
      <c r="U9" s="17">
        <v>0.52514449134102603</v>
      </c>
      <c r="V9" s="17">
        <v>0.63288457586329705</v>
      </c>
      <c r="W9" s="17">
        <v>0.62265356670597605</v>
      </c>
      <c r="X9" s="17">
        <v>0.64787745136936103</v>
      </c>
      <c r="Y9" s="17">
        <v>0.72054971339167995</v>
      </c>
      <c r="Z9" s="17">
        <v>0.51772965433922902</v>
      </c>
      <c r="AA9" s="17">
        <v>0.66706117865650505</v>
      </c>
      <c r="AB9" s="17">
        <v>0.523141362033129</v>
      </c>
      <c r="AC9" s="17">
        <v>0.64986342288169696</v>
      </c>
      <c r="AD9" s="17">
        <v>0.51938334812887599</v>
      </c>
      <c r="AE9" s="17"/>
      <c r="AF9" s="17">
        <v>0.61699183808172298</v>
      </c>
      <c r="AG9" s="17">
        <v>0.60128964984445898</v>
      </c>
      <c r="AH9" s="17">
        <v>0.61676341929218004</v>
      </c>
      <c r="AI9" s="17"/>
      <c r="AJ9" s="17">
        <v>0.59774953231137196</v>
      </c>
      <c r="AK9" s="17">
        <v>0.61448993909459604</v>
      </c>
      <c r="AL9" s="17">
        <v>0.62127614273295395</v>
      </c>
      <c r="AM9" s="17">
        <v>0.74956467117182801</v>
      </c>
      <c r="AN9" s="17">
        <v>0.67327113454249099</v>
      </c>
    </row>
    <row r="10" spans="2:40" ht="30" x14ac:dyDescent="0.25">
      <c r="B10" s="18" t="s">
        <v>290</v>
      </c>
      <c r="C10" s="17">
        <v>0.51408829555119695</v>
      </c>
      <c r="D10" s="17">
        <v>0.51229595190563404</v>
      </c>
      <c r="E10" s="17">
        <v>0.51334704768988004</v>
      </c>
      <c r="F10" s="17"/>
      <c r="G10" s="17">
        <v>0.46614246452555602</v>
      </c>
      <c r="H10" s="17">
        <v>0.47769470047475998</v>
      </c>
      <c r="I10" s="17">
        <v>0.52042339333904997</v>
      </c>
      <c r="J10" s="17">
        <v>0.56947440124539395</v>
      </c>
      <c r="K10" s="17">
        <v>0.497461222206176</v>
      </c>
      <c r="L10" s="17">
        <v>0.51588670372273204</v>
      </c>
      <c r="M10" s="17"/>
      <c r="N10" s="17">
        <v>0.52345401466444597</v>
      </c>
      <c r="O10" s="17">
        <v>0.51446817097570896</v>
      </c>
      <c r="P10" s="17">
        <v>0.49558792948595498</v>
      </c>
      <c r="Q10" s="17">
        <v>0.524099451598112</v>
      </c>
      <c r="R10" s="17"/>
      <c r="S10" s="17">
        <v>0.57880286561074101</v>
      </c>
      <c r="T10" s="17">
        <v>0.40416197553788502</v>
      </c>
      <c r="U10" s="17">
        <v>0.40204193403000399</v>
      </c>
      <c r="V10" s="17">
        <v>0.56687411744452398</v>
      </c>
      <c r="W10" s="17">
        <v>0.56360527718320197</v>
      </c>
      <c r="X10" s="17">
        <v>0.57296459421344503</v>
      </c>
      <c r="Y10" s="17">
        <v>0.613426415096471</v>
      </c>
      <c r="Z10" s="17">
        <v>0.38808439697297897</v>
      </c>
      <c r="AA10" s="17">
        <v>0.43501843738894802</v>
      </c>
      <c r="AB10" s="17">
        <v>0.55100337977511205</v>
      </c>
      <c r="AC10" s="17">
        <v>0.54099940834849802</v>
      </c>
      <c r="AD10" s="17">
        <v>0.60424014195487397</v>
      </c>
      <c r="AE10" s="17"/>
      <c r="AF10" s="17">
        <v>0.48991468201980998</v>
      </c>
      <c r="AG10" s="17">
        <v>0.53309215591358905</v>
      </c>
      <c r="AH10" s="17">
        <v>0.47818531566135702</v>
      </c>
      <c r="AI10" s="17"/>
      <c r="AJ10" s="17">
        <v>0.44000834068996297</v>
      </c>
      <c r="AK10" s="17">
        <v>0.55455220287795404</v>
      </c>
      <c r="AL10" s="17">
        <v>0.47034583536234997</v>
      </c>
      <c r="AM10" s="17">
        <v>0.69146244791104305</v>
      </c>
      <c r="AN10" s="17">
        <v>0.62604431983673303</v>
      </c>
    </row>
    <row r="11" spans="2:40" ht="75" x14ac:dyDescent="0.25">
      <c r="B11" s="18" t="s">
        <v>292</v>
      </c>
      <c r="C11" s="17">
        <v>0.45343814831316598</v>
      </c>
      <c r="D11" s="17">
        <v>0.450666549824143</v>
      </c>
      <c r="E11" s="17">
        <v>0.45546953165359599</v>
      </c>
      <c r="F11" s="17"/>
      <c r="G11" s="17">
        <v>0.39264863768074199</v>
      </c>
      <c r="H11" s="17">
        <v>0.43287003891713399</v>
      </c>
      <c r="I11" s="17">
        <v>0.47865195693219997</v>
      </c>
      <c r="J11" s="17">
        <v>0.46577935735979198</v>
      </c>
      <c r="K11" s="17">
        <v>0.52339532251508702</v>
      </c>
      <c r="L11" s="17">
        <v>0.42843424728009799</v>
      </c>
      <c r="M11" s="17"/>
      <c r="N11" s="17">
        <v>0.42451904133428803</v>
      </c>
      <c r="O11" s="17">
        <v>0.44858411621269501</v>
      </c>
      <c r="P11" s="17">
        <v>0.485009790668473</v>
      </c>
      <c r="Q11" s="17">
        <v>0.470479486472477</v>
      </c>
      <c r="R11" s="17"/>
      <c r="S11" s="17">
        <v>0.55824904667346997</v>
      </c>
      <c r="T11" s="17">
        <v>0.47401683071817902</v>
      </c>
      <c r="U11" s="17">
        <v>0.36439144701506798</v>
      </c>
      <c r="V11" s="17">
        <v>0.42060602677135001</v>
      </c>
      <c r="W11" s="17">
        <v>0.442208409837203</v>
      </c>
      <c r="X11" s="17">
        <v>0.37221146740022398</v>
      </c>
      <c r="Y11" s="17">
        <v>0.45403179715867598</v>
      </c>
      <c r="Z11" s="17">
        <v>0.51481929013502903</v>
      </c>
      <c r="AA11" s="17">
        <v>0.42899957974818698</v>
      </c>
      <c r="AB11" s="17">
        <v>0.48851642268846501</v>
      </c>
      <c r="AC11" s="17">
        <v>0.397593017640538</v>
      </c>
      <c r="AD11" s="17">
        <v>0.54897042431790299</v>
      </c>
      <c r="AE11" s="17"/>
      <c r="AF11" s="17">
        <v>0.426391602184721</v>
      </c>
      <c r="AG11" s="17">
        <v>0.48764961204799601</v>
      </c>
      <c r="AH11" s="17">
        <v>0.49034926126196898</v>
      </c>
      <c r="AI11" s="17"/>
      <c r="AJ11" s="17">
        <v>0.43321518234796103</v>
      </c>
      <c r="AK11" s="17">
        <v>0.49703277781795902</v>
      </c>
      <c r="AL11" s="17">
        <v>0.355035177650113</v>
      </c>
      <c r="AM11" s="17">
        <v>0.52485200686789701</v>
      </c>
      <c r="AN11" s="17">
        <v>0.36161019519665899</v>
      </c>
    </row>
    <row r="12" spans="2:40" ht="45" x14ac:dyDescent="0.25">
      <c r="B12" s="18" t="s">
        <v>291</v>
      </c>
      <c r="C12" s="17">
        <v>0.42489197850009802</v>
      </c>
      <c r="D12" s="17">
        <v>0.44328223264343197</v>
      </c>
      <c r="E12" s="17">
        <v>0.40928796875856499</v>
      </c>
      <c r="F12" s="17"/>
      <c r="G12" s="17">
        <v>0.46956582858290802</v>
      </c>
      <c r="H12" s="17">
        <v>0.43447484078341603</v>
      </c>
      <c r="I12" s="17">
        <v>0.51637133959813897</v>
      </c>
      <c r="J12" s="17">
        <v>0.42695156350470598</v>
      </c>
      <c r="K12" s="17">
        <v>0.422710528397862</v>
      </c>
      <c r="L12" s="17">
        <v>0.37265393144068298</v>
      </c>
      <c r="M12" s="17"/>
      <c r="N12" s="17">
        <v>0.44798642881581202</v>
      </c>
      <c r="O12" s="17">
        <v>0.39210511717250202</v>
      </c>
      <c r="P12" s="17">
        <v>0.43079313714126599</v>
      </c>
      <c r="Q12" s="17">
        <v>0.43984736357612197</v>
      </c>
      <c r="R12" s="17"/>
      <c r="S12" s="17">
        <v>0.57250828064700898</v>
      </c>
      <c r="T12" s="17">
        <v>0.352856568999321</v>
      </c>
      <c r="U12" s="17">
        <v>0.40523997942726198</v>
      </c>
      <c r="V12" s="17">
        <v>0.40606804859446399</v>
      </c>
      <c r="W12" s="17">
        <v>0.399527633890985</v>
      </c>
      <c r="X12" s="17">
        <v>0.38189735269632302</v>
      </c>
      <c r="Y12" s="17">
        <v>0.42338383824760201</v>
      </c>
      <c r="Z12" s="17">
        <v>0.38673015202480299</v>
      </c>
      <c r="AA12" s="17">
        <v>0.47196726806286599</v>
      </c>
      <c r="AB12" s="17">
        <v>0.43854591799903597</v>
      </c>
      <c r="AC12" s="17">
        <v>0.399604242703749</v>
      </c>
      <c r="AD12" s="17">
        <v>0.42716442487122502</v>
      </c>
      <c r="AE12" s="17"/>
      <c r="AF12" s="17">
        <v>0.40979538706963298</v>
      </c>
      <c r="AG12" s="17">
        <v>0.43284960359361202</v>
      </c>
      <c r="AH12" s="17">
        <v>0.42697692105958601</v>
      </c>
      <c r="AI12" s="17"/>
      <c r="AJ12" s="17">
        <v>0.36795684026863701</v>
      </c>
      <c r="AK12" s="17">
        <v>0.50810432723002796</v>
      </c>
      <c r="AL12" s="17">
        <v>0.390808899117291</v>
      </c>
      <c r="AM12" s="17">
        <v>0.546274108330845</v>
      </c>
      <c r="AN12" s="17">
        <v>0.38000704147312298</v>
      </c>
    </row>
    <row r="13" spans="2:40" ht="30" x14ac:dyDescent="0.25">
      <c r="B13" s="18" t="s">
        <v>293</v>
      </c>
      <c r="C13" s="17">
        <v>0.23271322954158799</v>
      </c>
      <c r="D13" s="17">
        <v>0.222862704189593</v>
      </c>
      <c r="E13" s="17">
        <v>0.239754991957668</v>
      </c>
      <c r="F13" s="17"/>
      <c r="G13" s="17">
        <v>0.26910691369534501</v>
      </c>
      <c r="H13" s="17">
        <v>0.321398088683718</v>
      </c>
      <c r="I13" s="17">
        <v>0.307458166866378</v>
      </c>
      <c r="J13" s="17">
        <v>0.27653941524449099</v>
      </c>
      <c r="K13" s="17">
        <v>0.23750807754630199</v>
      </c>
      <c r="L13" s="17">
        <v>0.13233181918598499</v>
      </c>
      <c r="M13" s="17"/>
      <c r="N13" s="17">
        <v>0.21907741529666599</v>
      </c>
      <c r="O13" s="17">
        <v>0.20158972315158599</v>
      </c>
      <c r="P13" s="17">
        <v>0.178252324257724</v>
      </c>
      <c r="Q13" s="17">
        <v>0.33917214095827197</v>
      </c>
      <c r="R13" s="17"/>
      <c r="S13" s="17">
        <v>0.25466924754911602</v>
      </c>
      <c r="T13" s="17">
        <v>0.171236046097133</v>
      </c>
      <c r="U13" s="17">
        <v>0.227024154952886</v>
      </c>
      <c r="V13" s="17">
        <v>0.195347383072036</v>
      </c>
      <c r="W13" s="17">
        <v>0.244217985115537</v>
      </c>
      <c r="X13" s="17">
        <v>0.23346779769932199</v>
      </c>
      <c r="Y13" s="17">
        <v>0.23650919261581099</v>
      </c>
      <c r="Z13" s="17">
        <v>0.21463419103494299</v>
      </c>
      <c r="AA13" s="17">
        <v>0.275912439771556</v>
      </c>
      <c r="AB13" s="17">
        <v>0.22882267574488799</v>
      </c>
      <c r="AC13" s="17">
        <v>0.300379533164218</v>
      </c>
      <c r="AD13" s="17">
        <v>0.32331265962789002</v>
      </c>
      <c r="AE13" s="17"/>
      <c r="AF13" s="17">
        <v>0.193698198289211</v>
      </c>
      <c r="AG13" s="17">
        <v>0.25261237935726999</v>
      </c>
      <c r="AH13" s="17">
        <v>0.20652337122883199</v>
      </c>
      <c r="AI13" s="17"/>
      <c r="AJ13" s="17">
        <v>0.163414303123535</v>
      </c>
      <c r="AK13" s="17">
        <v>0.27357985228214599</v>
      </c>
      <c r="AL13" s="17">
        <v>0.29293574702571801</v>
      </c>
      <c r="AM13" s="17">
        <v>0.25596745434683699</v>
      </c>
      <c r="AN13" s="17">
        <v>0.26988998818955401</v>
      </c>
    </row>
    <row r="14" spans="2:40" x14ac:dyDescent="0.25">
      <c r="B14" s="18" t="s">
        <v>64</v>
      </c>
      <c r="C14" s="17">
        <v>3.1178895237773601E-2</v>
      </c>
      <c r="D14" s="17">
        <v>2.2876476979987299E-2</v>
      </c>
      <c r="E14" s="17">
        <v>3.8239659081483197E-2</v>
      </c>
      <c r="F14" s="17"/>
      <c r="G14" s="17">
        <v>5.3288333696881199E-2</v>
      </c>
      <c r="H14" s="17">
        <v>4.3530040320798803E-2</v>
      </c>
      <c r="I14" s="17">
        <v>2.6048274896779699E-2</v>
      </c>
      <c r="J14" s="17">
        <v>4.0695506325753902E-2</v>
      </c>
      <c r="K14" s="17">
        <v>8.4496726659484492E-3</v>
      </c>
      <c r="L14" s="17">
        <v>2.7800253286445999E-2</v>
      </c>
      <c r="M14" s="17"/>
      <c r="N14" s="17">
        <v>2.2070153801313799E-2</v>
      </c>
      <c r="O14" s="17">
        <v>2.5051940528209801E-2</v>
      </c>
      <c r="P14" s="17">
        <v>5.0923496584112798E-2</v>
      </c>
      <c r="Q14" s="17">
        <v>3.2695806706112399E-2</v>
      </c>
      <c r="R14" s="17"/>
      <c r="S14" s="17">
        <v>2.83941092009273E-2</v>
      </c>
      <c r="T14" s="17">
        <v>8.5025607256198794E-3</v>
      </c>
      <c r="U14" s="17">
        <v>8.5769922442126695E-2</v>
      </c>
      <c r="V14" s="17">
        <v>0</v>
      </c>
      <c r="W14" s="17">
        <v>0.13173505450882</v>
      </c>
      <c r="X14" s="17">
        <v>0</v>
      </c>
      <c r="Y14" s="17">
        <v>1.6576943142285101E-2</v>
      </c>
      <c r="Z14" s="17">
        <v>2.91252802298765E-2</v>
      </c>
      <c r="AA14" s="17">
        <v>2.8551281468048299E-2</v>
      </c>
      <c r="AB14" s="17">
        <v>3.5331009590524098E-2</v>
      </c>
      <c r="AC14" s="17">
        <v>3.4492035755417101E-2</v>
      </c>
      <c r="AD14" s="17">
        <v>0</v>
      </c>
      <c r="AE14" s="17"/>
      <c r="AF14" s="17">
        <v>3.8135439987995998E-2</v>
      </c>
      <c r="AG14" s="17">
        <v>2.4278744195955101E-2</v>
      </c>
      <c r="AH14" s="17">
        <v>3.87762592617657E-2</v>
      </c>
      <c r="AI14" s="17"/>
      <c r="AJ14" s="17">
        <v>2.9313220914346599E-2</v>
      </c>
      <c r="AK14" s="17">
        <v>2.45232944097536E-2</v>
      </c>
      <c r="AL14" s="17">
        <v>1.8950805091382798E-2</v>
      </c>
      <c r="AM14" s="17">
        <v>0</v>
      </c>
      <c r="AN14" s="17">
        <v>6.6096952276356799E-2</v>
      </c>
    </row>
    <row r="15" spans="2:40" x14ac:dyDescent="0.25">
      <c r="B15" s="18" t="s">
        <v>161</v>
      </c>
      <c r="C15" s="19">
        <v>2.6805503894420002E-3</v>
      </c>
      <c r="D15" s="19">
        <v>2.7078128682620399E-3</v>
      </c>
      <c r="E15" s="19">
        <v>2.67016311371596E-3</v>
      </c>
      <c r="F15" s="19"/>
      <c r="G15" s="19">
        <v>0</v>
      </c>
      <c r="H15" s="19">
        <v>0</v>
      </c>
      <c r="I15" s="19">
        <v>0</v>
      </c>
      <c r="J15" s="19">
        <v>8.1086653265314106E-3</v>
      </c>
      <c r="K15" s="19">
        <v>0</v>
      </c>
      <c r="L15" s="19">
        <v>3.7705253445846601E-3</v>
      </c>
      <c r="M15" s="19"/>
      <c r="N15" s="19">
        <v>0</v>
      </c>
      <c r="O15" s="19">
        <v>0</v>
      </c>
      <c r="P15" s="19">
        <v>0</v>
      </c>
      <c r="Q15" s="19">
        <v>6.2243367890306104E-3</v>
      </c>
      <c r="R15" s="19"/>
      <c r="S15" s="19">
        <v>0</v>
      </c>
      <c r="T15" s="19">
        <v>8.9186834454554505E-3</v>
      </c>
      <c r="U15" s="19">
        <v>0</v>
      </c>
      <c r="V15" s="19">
        <v>0</v>
      </c>
      <c r="W15" s="19">
        <v>0</v>
      </c>
      <c r="X15" s="19">
        <v>0</v>
      </c>
      <c r="Y15" s="19">
        <v>0</v>
      </c>
      <c r="Z15" s="19">
        <v>0</v>
      </c>
      <c r="AA15" s="19">
        <v>0</v>
      </c>
      <c r="AB15" s="19">
        <v>1.29351968429849E-2</v>
      </c>
      <c r="AC15" s="19">
        <v>0</v>
      </c>
      <c r="AD15" s="19">
        <v>0</v>
      </c>
      <c r="AE15" s="19"/>
      <c r="AF15" s="19">
        <v>3.0161017694141702E-3</v>
      </c>
      <c r="AG15" s="19">
        <v>3.15838292003807E-3</v>
      </c>
      <c r="AH15" s="19">
        <v>0</v>
      </c>
      <c r="AI15" s="19"/>
      <c r="AJ15" s="19">
        <v>2.9943942864205601E-3</v>
      </c>
      <c r="AK15" s="19">
        <v>0</v>
      </c>
      <c r="AL15" s="19">
        <v>0</v>
      </c>
      <c r="AM15" s="19">
        <v>0</v>
      </c>
      <c r="AN15" s="19">
        <v>0</v>
      </c>
    </row>
    <row r="16" spans="2:40" x14ac:dyDescent="0.25">
      <c r="B16" s="16" t="s">
        <v>319</v>
      </c>
    </row>
    <row r="17" spans="2:2" x14ac:dyDescent="0.25">
      <c r="B17" t="s">
        <v>67</v>
      </c>
    </row>
    <row r="18" spans="2:2" x14ac:dyDescent="0.25">
      <c r="B18" t="s">
        <v>68</v>
      </c>
    </row>
    <row r="20" spans="2:2" x14ac:dyDescent="0.25">
      <c r="B20"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B2:AN22"/>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320</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725</v>
      </c>
      <c r="D7" s="10">
        <v>324</v>
      </c>
      <c r="E7" s="10">
        <v>399</v>
      </c>
      <c r="F7" s="10"/>
      <c r="G7" s="10">
        <v>61</v>
      </c>
      <c r="H7" s="10">
        <v>90</v>
      </c>
      <c r="I7" s="10">
        <v>85</v>
      </c>
      <c r="J7" s="10">
        <v>118</v>
      </c>
      <c r="K7" s="10">
        <v>116</v>
      </c>
      <c r="L7" s="10">
        <v>255</v>
      </c>
      <c r="M7" s="10"/>
      <c r="N7" s="10">
        <v>222</v>
      </c>
      <c r="O7" s="10">
        <v>203</v>
      </c>
      <c r="P7" s="10">
        <v>136</v>
      </c>
      <c r="Q7" s="10">
        <v>160</v>
      </c>
      <c r="R7" s="10"/>
      <c r="S7" s="10">
        <v>76</v>
      </c>
      <c r="T7" s="10">
        <v>103</v>
      </c>
      <c r="U7" s="10">
        <v>62</v>
      </c>
      <c r="V7" s="10">
        <v>69</v>
      </c>
      <c r="W7" s="10">
        <v>47</v>
      </c>
      <c r="X7" s="10">
        <v>66</v>
      </c>
      <c r="Y7" s="10">
        <v>58</v>
      </c>
      <c r="Z7" s="10">
        <v>31</v>
      </c>
      <c r="AA7" s="10">
        <v>75</v>
      </c>
      <c r="AB7" s="10">
        <v>82</v>
      </c>
      <c r="AC7" s="10">
        <v>37</v>
      </c>
      <c r="AD7" s="10">
        <v>19</v>
      </c>
      <c r="AE7" s="10"/>
      <c r="AF7" s="10">
        <v>298</v>
      </c>
      <c r="AG7" s="10">
        <v>333</v>
      </c>
      <c r="AH7" s="10">
        <v>54</v>
      </c>
      <c r="AI7" s="10"/>
      <c r="AJ7" s="10">
        <v>302</v>
      </c>
      <c r="AK7" s="10">
        <v>195</v>
      </c>
      <c r="AL7" s="10">
        <v>53</v>
      </c>
      <c r="AM7" s="10">
        <v>17</v>
      </c>
      <c r="AN7" s="10">
        <v>63</v>
      </c>
    </row>
    <row r="8" spans="2:40" ht="30" customHeight="1" x14ac:dyDescent="0.25">
      <c r="B8" s="11" t="s">
        <v>20</v>
      </c>
      <c r="C8" s="11">
        <v>712</v>
      </c>
      <c r="D8" s="11">
        <v>322</v>
      </c>
      <c r="E8" s="11">
        <v>388</v>
      </c>
      <c r="F8" s="11"/>
      <c r="G8" s="11">
        <v>62</v>
      </c>
      <c r="H8" s="11">
        <v>90</v>
      </c>
      <c r="I8" s="11">
        <v>92</v>
      </c>
      <c r="J8" s="11">
        <v>127</v>
      </c>
      <c r="K8" s="11">
        <v>109</v>
      </c>
      <c r="L8" s="11">
        <v>232</v>
      </c>
      <c r="M8" s="11"/>
      <c r="N8" s="11">
        <v>203</v>
      </c>
      <c r="O8" s="11">
        <v>192</v>
      </c>
      <c r="P8" s="11">
        <v>147</v>
      </c>
      <c r="Q8" s="11">
        <v>166</v>
      </c>
      <c r="R8" s="11"/>
      <c r="S8" s="11">
        <v>76</v>
      </c>
      <c r="T8" s="11">
        <v>99</v>
      </c>
      <c r="U8" s="11">
        <v>59</v>
      </c>
      <c r="V8" s="11">
        <v>74</v>
      </c>
      <c r="W8" s="11">
        <v>48</v>
      </c>
      <c r="X8" s="11">
        <v>63</v>
      </c>
      <c r="Y8" s="11">
        <v>56</v>
      </c>
      <c r="Z8" s="11">
        <v>30</v>
      </c>
      <c r="AA8" s="11">
        <v>69</v>
      </c>
      <c r="AB8" s="11">
        <v>80</v>
      </c>
      <c r="AC8" s="11">
        <v>35</v>
      </c>
      <c r="AD8" s="11">
        <v>24</v>
      </c>
      <c r="AE8" s="11"/>
      <c r="AF8" s="11">
        <v>290</v>
      </c>
      <c r="AG8" s="11">
        <v>327</v>
      </c>
      <c r="AH8" s="11">
        <v>54</v>
      </c>
      <c r="AI8" s="11"/>
      <c r="AJ8" s="11">
        <v>292</v>
      </c>
      <c r="AK8" s="11">
        <v>189</v>
      </c>
      <c r="AL8" s="11">
        <v>50</v>
      </c>
      <c r="AM8" s="11">
        <v>18</v>
      </c>
      <c r="AN8" s="11">
        <v>63</v>
      </c>
    </row>
    <row r="9" spans="2:40" x14ac:dyDescent="0.25">
      <c r="B9" s="18" t="s">
        <v>296</v>
      </c>
      <c r="C9" s="17">
        <v>1.25911124054438E-2</v>
      </c>
      <c r="D9" s="17">
        <v>1.3252998257606299E-2</v>
      </c>
      <c r="E9" s="17">
        <v>1.2098582669361899E-2</v>
      </c>
      <c r="F9" s="17"/>
      <c r="G9" s="17">
        <v>0</v>
      </c>
      <c r="H9" s="17">
        <v>1.0424028938416499E-2</v>
      </c>
      <c r="I9" s="17">
        <v>1.14760331169243E-2</v>
      </c>
      <c r="J9" s="17">
        <v>7.3020699714977204E-3</v>
      </c>
      <c r="K9" s="17">
        <v>1.53764364883911E-2</v>
      </c>
      <c r="L9" s="17">
        <v>1.8870071609585801E-2</v>
      </c>
      <c r="M9" s="17"/>
      <c r="N9" s="17">
        <v>2.6471840231116602E-2</v>
      </c>
      <c r="O9" s="17">
        <v>1.8666713559970599E-2</v>
      </c>
      <c r="P9" s="17">
        <v>0</v>
      </c>
      <c r="Q9" s="17">
        <v>0</v>
      </c>
      <c r="R9" s="17"/>
      <c r="S9" s="17">
        <v>1.22370182763674E-2</v>
      </c>
      <c r="T9" s="17">
        <v>1.6865070395608701E-2</v>
      </c>
      <c r="U9" s="17">
        <v>0</v>
      </c>
      <c r="V9" s="17">
        <v>0</v>
      </c>
      <c r="W9" s="17">
        <v>2.1888124116186299E-2</v>
      </c>
      <c r="X9" s="17">
        <v>1.4837976513125999E-2</v>
      </c>
      <c r="Y9" s="17">
        <v>3.0612385318277899E-2</v>
      </c>
      <c r="Z9" s="17">
        <v>0</v>
      </c>
      <c r="AA9" s="17">
        <v>1.36657041583787E-2</v>
      </c>
      <c r="AB9" s="17">
        <v>1.10690220199295E-2</v>
      </c>
      <c r="AC9" s="17">
        <v>2.4339011253402699E-2</v>
      </c>
      <c r="AD9" s="17">
        <v>0</v>
      </c>
      <c r="AE9" s="17"/>
      <c r="AF9" s="17">
        <v>1.8505477156011099E-2</v>
      </c>
      <c r="AG9" s="17">
        <v>1.09825247057634E-2</v>
      </c>
      <c r="AH9" s="17">
        <v>0</v>
      </c>
      <c r="AI9" s="17"/>
      <c r="AJ9" s="17">
        <v>2.48330228642555E-2</v>
      </c>
      <c r="AK9" s="17">
        <v>4.3293277994677698E-3</v>
      </c>
      <c r="AL9" s="17">
        <v>0</v>
      </c>
      <c r="AM9" s="17">
        <v>0</v>
      </c>
      <c r="AN9" s="17">
        <v>0</v>
      </c>
    </row>
    <row r="10" spans="2:40" ht="30" x14ac:dyDescent="0.25">
      <c r="B10" s="18" t="s">
        <v>297</v>
      </c>
      <c r="C10" s="17">
        <v>8.0987849376990398E-2</v>
      </c>
      <c r="D10" s="17">
        <v>6.1253942304224498E-2</v>
      </c>
      <c r="E10" s="17">
        <v>9.7766873334478296E-2</v>
      </c>
      <c r="F10" s="17"/>
      <c r="G10" s="17">
        <v>0</v>
      </c>
      <c r="H10" s="17">
        <v>4.6052583970112797E-2</v>
      </c>
      <c r="I10" s="17">
        <v>4.7933881716776199E-2</v>
      </c>
      <c r="J10" s="17">
        <v>6.2257761506782902E-2</v>
      </c>
      <c r="K10" s="17">
        <v>0.139279516516954</v>
      </c>
      <c r="L10" s="17">
        <v>0.112499442230862</v>
      </c>
      <c r="M10" s="17"/>
      <c r="N10" s="17">
        <v>7.5017757463950202E-2</v>
      </c>
      <c r="O10" s="17">
        <v>8.2613959237414103E-2</v>
      </c>
      <c r="P10" s="17">
        <v>7.0322397113657398E-2</v>
      </c>
      <c r="Q10" s="17">
        <v>9.2586731080943105E-2</v>
      </c>
      <c r="R10" s="17"/>
      <c r="S10" s="17">
        <v>6.3395786253875305E-2</v>
      </c>
      <c r="T10" s="17">
        <v>0.109407122911425</v>
      </c>
      <c r="U10" s="17">
        <v>6.8074257910435004E-2</v>
      </c>
      <c r="V10" s="17">
        <v>7.0653166885781105E-2</v>
      </c>
      <c r="W10" s="17">
        <v>0.100969984796293</v>
      </c>
      <c r="X10" s="17">
        <v>9.1260166421698305E-2</v>
      </c>
      <c r="Y10" s="17">
        <v>8.8271825573945195E-2</v>
      </c>
      <c r="Z10" s="17">
        <v>5.9659770529061899E-2</v>
      </c>
      <c r="AA10" s="17">
        <v>6.2473249348750003E-2</v>
      </c>
      <c r="AB10" s="17">
        <v>6.9949734765340901E-2</v>
      </c>
      <c r="AC10" s="17">
        <v>5.7511811008791498E-2</v>
      </c>
      <c r="AD10" s="17">
        <v>0.150285011185427</v>
      </c>
      <c r="AE10" s="17"/>
      <c r="AF10" s="17">
        <v>0.117694443619056</v>
      </c>
      <c r="AG10" s="17">
        <v>5.9283155106325702E-2</v>
      </c>
      <c r="AH10" s="17">
        <v>7.6401914936024704E-2</v>
      </c>
      <c r="AI10" s="17"/>
      <c r="AJ10" s="17">
        <v>0.111657072236368</v>
      </c>
      <c r="AK10" s="17">
        <v>5.80481089759977E-2</v>
      </c>
      <c r="AL10" s="17">
        <v>3.4795727567572501E-2</v>
      </c>
      <c r="AM10" s="17">
        <v>5.7212791254824702E-2</v>
      </c>
      <c r="AN10" s="17">
        <v>0.110545570565733</v>
      </c>
    </row>
    <row r="11" spans="2:40" ht="30" x14ac:dyDescent="0.25">
      <c r="B11" s="18" t="s">
        <v>298</v>
      </c>
      <c r="C11" s="17">
        <v>0.165204085147067</v>
      </c>
      <c r="D11" s="17">
        <v>0.17318472009269401</v>
      </c>
      <c r="E11" s="17">
        <v>0.15932688577175999</v>
      </c>
      <c r="F11" s="17"/>
      <c r="G11" s="17">
        <v>0.25872098694617002</v>
      </c>
      <c r="H11" s="17">
        <v>0.16913472013797701</v>
      </c>
      <c r="I11" s="17">
        <v>0.104151824833916</v>
      </c>
      <c r="J11" s="17">
        <v>0.130488215592267</v>
      </c>
      <c r="K11" s="17">
        <v>0.184921190457423</v>
      </c>
      <c r="L11" s="17">
        <v>0.17265858420486799</v>
      </c>
      <c r="M11" s="17"/>
      <c r="N11" s="17">
        <v>0.14323574075981299</v>
      </c>
      <c r="O11" s="17">
        <v>0.21700220600047801</v>
      </c>
      <c r="P11" s="17">
        <v>0.15186602492010101</v>
      </c>
      <c r="Q11" s="17">
        <v>0.14162865818161899</v>
      </c>
      <c r="R11" s="17"/>
      <c r="S11" s="17">
        <v>8.9789788552553901E-2</v>
      </c>
      <c r="T11" s="17">
        <v>0.17490812442800099</v>
      </c>
      <c r="U11" s="17">
        <v>0.24497573738609699</v>
      </c>
      <c r="V11" s="17">
        <v>0.236599770152538</v>
      </c>
      <c r="W11" s="17">
        <v>0.18709272344615699</v>
      </c>
      <c r="X11" s="17">
        <v>0.23160057128272701</v>
      </c>
      <c r="Y11" s="17">
        <v>0.158794490861808</v>
      </c>
      <c r="Z11" s="17">
        <v>9.7256101365624098E-2</v>
      </c>
      <c r="AA11" s="17">
        <v>0.15740889708893299</v>
      </c>
      <c r="AB11" s="17">
        <v>7.7098269295035604E-2</v>
      </c>
      <c r="AC11" s="17">
        <v>0.132926810871627</v>
      </c>
      <c r="AD11" s="17">
        <v>0.192042850001029</v>
      </c>
      <c r="AE11" s="17"/>
      <c r="AF11" s="17">
        <v>0.19359325045809</v>
      </c>
      <c r="AG11" s="17">
        <v>0.13751478090261501</v>
      </c>
      <c r="AH11" s="17">
        <v>0.13477940002247399</v>
      </c>
      <c r="AI11" s="17"/>
      <c r="AJ11" s="17">
        <v>0.19021511038679101</v>
      </c>
      <c r="AK11" s="17">
        <v>0.15496406024822901</v>
      </c>
      <c r="AL11" s="17">
        <v>0.16950964541906</v>
      </c>
      <c r="AM11" s="17">
        <v>0.34654585060918403</v>
      </c>
      <c r="AN11" s="17">
        <v>9.5546519757270798E-2</v>
      </c>
    </row>
    <row r="12" spans="2:40" ht="30" x14ac:dyDescent="0.25">
      <c r="B12" s="18" t="s">
        <v>299</v>
      </c>
      <c r="C12" s="17">
        <v>0.130329086585381</v>
      </c>
      <c r="D12" s="17">
        <v>0.15018526598711701</v>
      </c>
      <c r="E12" s="17">
        <v>0.114418158408677</v>
      </c>
      <c r="F12" s="17"/>
      <c r="G12" s="17">
        <v>0.130362185378645</v>
      </c>
      <c r="H12" s="17">
        <v>0.14566412831433601</v>
      </c>
      <c r="I12" s="17">
        <v>0.128146063765993</v>
      </c>
      <c r="J12" s="17">
        <v>0.13044184058849301</v>
      </c>
      <c r="K12" s="17">
        <v>0.14602757941818401</v>
      </c>
      <c r="L12" s="17">
        <v>0.117798314806648</v>
      </c>
      <c r="M12" s="17"/>
      <c r="N12" s="17">
        <v>0.13933304506688901</v>
      </c>
      <c r="O12" s="17">
        <v>0.119333090512194</v>
      </c>
      <c r="P12" s="17">
        <v>0.14535619552915999</v>
      </c>
      <c r="Q12" s="17">
        <v>0.114791348830398</v>
      </c>
      <c r="R12" s="17"/>
      <c r="S12" s="17">
        <v>0.106524946241323</v>
      </c>
      <c r="T12" s="17">
        <v>0.115884630021426</v>
      </c>
      <c r="U12" s="17">
        <v>0.103632644928454</v>
      </c>
      <c r="V12" s="17">
        <v>0.11187410151723901</v>
      </c>
      <c r="W12" s="17">
        <v>6.8232566627758701E-2</v>
      </c>
      <c r="X12" s="17">
        <v>8.8270566480924906E-2</v>
      </c>
      <c r="Y12" s="17">
        <v>0.18565172013944101</v>
      </c>
      <c r="Z12" s="17">
        <v>0.1812827183623</v>
      </c>
      <c r="AA12" s="17">
        <v>0.18866654616556999</v>
      </c>
      <c r="AB12" s="17">
        <v>0.168470723263863</v>
      </c>
      <c r="AC12" s="17">
        <v>0.18823378844427399</v>
      </c>
      <c r="AD12" s="17">
        <v>5.2417357539496202E-2</v>
      </c>
      <c r="AE12" s="17"/>
      <c r="AF12" s="17">
        <v>0.13688318266542199</v>
      </c>
      <c r="AG12" s="17">
        <v>0.13506066329719299</v>
      </c>
      <c r="AH12" s="17">
        <v>7.6181269951373101E-2</v>
      </c>
      <c r="AI12" s="17"/>
      <c r="AJ12" s="17">
        <v>0.126702677126007</v>
      </c>
      <c r="AK12" s="17">
        <v>0.169378758563101</v>
      </c>
      <c r="AL12" s="17">
        <v>7.5248011113484295E-2</v>
      </c>
      <c r="AM12" s="17">
        <v>0.24412850047922</v>
      </c>
      <c r="AN12" s="17">
        <v>1.3525606998603199E-2</v>
      </c>
    </row>
    <row r="13" spans="2:40" ht="30" x14ac:dyDescent="0.25">
      <c r="B13" s="18" t="s">
        <v>300</v>
      </c>
      <c r="C13" s="17">
        <v>0.14456063699063601</v>
      </c>
      <c r="D13" s="17">
        <v>0.15260535362427899</v>
      </c>
      <c r="E13" s="17">
        <v>0.138535423125275</v>
      </c>
      <c r="F13" s="17"/>
      <c r="G13" s="17">
        <v>0.304069462651122</v>
      </c>
      <c r="H13" s="17">
        <v>0.12125422482977299</v>
      </c>
      <c r="I13" s="17">
        <v>9.1909335755225502E-2</v>
      </c>
      <c r="J13" s="17">
        <v>0.14398118924227801</v>
      </c>
      <c r="K13" s="17">
        <v>0.117272426335937</v>
      </c>
      <c r="L13" s="17">
        <v>0.14477279054066899</v>
      </c>
      <c r="M13" s="17"/>
      <c r="N13" s="17">
        <v>0.15620733464846501</v>
      </c>
      <c r="O13" s="17">
        <v>0.121886772837405</v>
      </c>
      <c r="P13" s="17">
        <v>0.17388734558148899</v>
      </c>
      <c r="Q13" s="17">
        <v>0.13413501346418699</v>
      </c>
      <c r="R13" s="17"/>
      <c r="S13" s="17">
        <v>0.202145893528065</v>
      </c>
      <c r="T13" s="17">
        <v>0.14335835905906899</v>
      </c>
      <c r="U13" s="17">
        <v>0.149662655571069</v>
      </c>
      <c r="V13" s="17">
        <v>0.226257405716842</v>
      </c>
      <c r="W13" s="17">
        <v>8.8903562969225206E-2</v>
      </c>
      <c r="X13" s="17">
        <v>0.10742819160426501</v>
      </c>
      <c r="Y13" s="17">
        <v>0.11572949627526501</v>
      </c>
      <c r="Z13" s="17">
        <v>0.15849529452518701</v>
      </c>
      <c r="AA13" s="17">
        <v>0.15331545866690599</v>
      </c>
      <c r="AB13" s="17">
        <v>0.127284279896828</v>
      </c>
      <c r="AC13" s="17">
        <v>0.13858947976691999</v>
      </c>
      <c r="AD13" s="17">
        <v>0</v>
      </c>
      <c r="AE13" s="17"/>
      <c r="AF13" s="17">
        <v>0.11573578931725401</v>
      </c>
      <c r="AG13" s="17">
        <v>0.152435936156153</v>
      </c>
      <c r="AH13" s="17">
        <v>0.14263848484458699</v>
      </c>
      <c r="AI13" s="17"/>
      <c r="AJ13" s="17">
        <v>0.117530298930057</v>
      </c>
      <c r="AK13" s="17">
        <v>0.16565070833828399</v>
      </c>
      <c r="AL13" s="17">
        <v>0.13647178122487999</v>
      </c>
      <c r="AM13" s="17">
        <v>5.2963882371853802E-2</v>
      </c>
      <c r="AN13" s="17">
        <v>0.24766821214512999</v>
      </c>
    </row>
    <row r="14" spans="2:40" ht="30" x14ac:dyDescent="0.25">
      <c r="B14" s="18" t="s">
        <v>301</v>
      </c>
      <c r="C14" s="17">
        <v>0.10743265250159</v>
      </c>
      <c r="D14" s="17">
        <v>0.112555192120566</v>
      </c>
      <c r="E14" s="17">
        <v>0.10366663978623</v>
      </c>
      <c r="F14" s="17"/>
      <c r="G14" s="17">
        <v>4.8435811016399197E-2</v>
      </c>
      <c r="H14" s="17">
        <v>0.17754288959907899</v>
      </c>
      <c r="I14" s="17">
        <v>0.19189598824880499</v>
      </c>
      <c r="J14" s="17">
        <v>6.81473031600493E-2</v>
      </c>
      <c r="K14" s="17">
        <v>8.6418941999839696E-2</v>
      </c>
      <c r="L14" s="17">
        <v>9.3895941181414103E-2</v>
      </c>
      <c r="M14" s="17"/>
      <c r="N14" s="17">
        <v>0.11578548370368</v>
      </c>
      <c r="O14" s="17">
        <v>9.6895213854495996E-2</v>
      </c>
      <c r="P14" s="17">
        <v>0.107072705550623</v>
      </c>
      <c r="Q14" s="17">
        <v>0.11233850278218301</v>
      </c>
      <c r="R14" s="17"/>
      <c r="S14" s="17">
        <v>7.1703734474731301E-2</v>
      </c>
      <c r="T14" s="17">
        <v>0.114210372586501</v>
      </c>
      <c r="U14" s="17">
        <v>9.9462423656000498E-2</v>
      </c>
      <c r="V14" s="17">
        <v>4.4390374308034997E-2</v>
      </c>
      <c r="W14" s="17">
        <v>6.7830553295352702E-2</v>
      </c>
      <c r="X14" s="17">
        <v>0.15270626218890801</v>
      </c>
      <c r="Y14" s="17">
        <v>0.126014301605582</v>
      </c>
      <c r="Z14" s="17">
        <v>6.3359097724330002E-2</v>
      </c>
      <c r="AA14" s="17">
        <v>0.146778896692112</v>
      </c>
      <c r="AB14" s="17">
        <v>0.110717247875239</v>
      </c>
      <c r="AC14" s="17">
        <v>0.17009032128828799</v>
      </c>
      <c r="AD14" s="17">
        <v>0.16630370940604899</v>
      </c>
      <c r="AE14" s="17"/>
      <c r="AF14" s="17">
        <v>9.5432808575373507E-2</v>
      </c>
      <c r="AG14" s="17">
        <v>0.11544400654504799</v>
      </c>
      <c r="AH14" s="17">
        <v>0.15044810287399299</v>
      </c>
      <c r="AI14" s="17"/>
      <c r="AJ14" s="17">
        <v>9.4284424500266806E-2</v>
      </c>
      <c r="AK14" s="17">
        <v>0.10047957105069499</v>
      </c>
      <c r="AL14" s="17">
        <v>0.13183423698588601</v>
      </c>
      <c r="AM14" s="17">
        <v>0</v>
      </c>
      <c r="AN14" s="17">
        <v>9.8375549184397199E-2</v>
      </c>
    </row>
    <row r="15" spans="2:40" ht="30" x14ac:dyDescent="0.25">
      <c r="B15" s="18" t="s">
        <v>302</v>
      </c>
      <c r="C15" s="17">
        <v>6.1733128211301502E-2</v>
      </c>
      <c r="D15" s="17">
        <v>7.6789180076399094E-2</v>
      </c>
      <c r="E15" s="17">
        <v>4.9498375541920298E-2</v>
      </c>
      <c r="F15" s="17"/>
      <c r="G15" s="17">
        <v>9.1374324007266305E-2</v>
      </c>
      <c r="H15" s="17">
        <v>0.109241260805492</v>
      </c>
      <c r="I15" s="17">
        <v>9.3416163320879306E-2</v>
      </c>
      <c r="J15" s="17">
        <v>5.5780812399485999E-2</v>
      </c>
      <c r="K15" s="17">
        <v>4.3362674585603903E-2</v>
      </c>
      <c r="L15" s="17">
        <v>3.4555397706074797E-2</v>
      </c>
      <c r="M15" s="17"/>
      <c r="N15" s="17">
        <v>6.81824396222937E-2</v>
      </c>
      <c r="O15" s="17">
        <v>5.4292687657810298E-2</v>
      </c>
      <c r="P15" s="17">
        <v>5.4935102260485397E-2</v>
      </c>
      <c r="Q15" s="17">
        <v>6.9955490180295704E-2</v>
      </c>
      <c r="R15" s="17"/>
      <c r="S15" s="17">
        <v>0.120859250875486</v>
      </c>
      <c r="T15" s="17">
        <v>7.9986689130645994E-2</v>
      </c>
      <c r="U15" s="17">
        <v>3.2601409840327999E-2</v>
      </c>
      <c r="V15" s="17">
        <v>6.2136110927578397E-2</v>
      </c>
      <c r="W15" s="17">
        <v>5.9160237649643101E-2</v>
      </c>
      <c r="X15" s="17">
        <v>1.6829300645928601E-2</v>
      </c>
      <c r="Y15" s="17">
        <v>1.6249903333375001E-2</v>
      </c>
      <c r="Z15" s="17">
        <v>2.8314211112512502E-2</v>
      </c>
      <c r="AA15" s="17">
        <v>6.6391790560443795E-2</v>
      </c>
      <c r="AB15" s="17">
        <v>7.33338426014985E-2</v>
      </c>
      <c r="AC15" s="17">
        <v>7.6485274968498995E-2</v>
      </c>
      <c r="AD15" s="17">
        <v>6.5297130740034195E-2</v>
      </c>
      <c r="AE15" s="17"/>
      <c r="AF15" s="17">
        <v>5.1618656575043199E-2</v>
      </c>
      <c r="AG15" s="17">
        <v>6.7148546804381801E-2</v>
      </c>
      <c r="AH15" s="17">
        <v>3.7315925107759697E-2</v>
      </c>
      <c r="AI15" s="17"/>
      <c r="AJ15" s="17">
        <v>5.1667734699244301E-2</v>
      </c>
      <c r="AK15" s="17">
        <v>7.0668054200701005E-2</v>
      </c>
      <c r="AL15" s="17">
        <v>7.8539582273645298E-2</v>
      </c>
      <c r="AM15" s="17">
        <v>6.6023564477742297E-2</v>
      </c>
      <c r="AN15" s="17">
        <v>7.7534435977942795E-2</v>
      </c>
    </row>
    <row r="16" spans="2:40" x14ac:dyDescent="0.25">
      <c r="B16" s="18" t="s">
        <v>303</v>
      </c>
      <c r="C16" s="17">
        <v>7.5133287012529207E-2</v>
      </c>
      <c r="D16" s="17">
        <v>6.1652405986428398E-2</v>
      </c>
      <c r="E16" s="17">
        <v>8.2097380486610499E-2</v>
      </c>
      <c r="F16" s="17"/>
      <c r="G16" s="17">
        <v>0.116778407963767</v>
      </c>
      <c r="H16" s="17">
        <v>7.5514672656618306E-2</v>
      </c>
      <c r="I16" s="17">
        <v>0.11971337801022799</v>
      </c>
      <c r="J16" s="17">
        <v>0.111324187495341</v>
      </c>
      <c r="K16" s="17">
        <v>5.7401027984800401E-2</v>
      </c>
      <c r="L16" s="17">
        <v>3.44518864437783E-2</v>
      </c>
      <c r="M16" s="17"/>
      <c r="N16" s="17">
        <v>4.87252702268932E-2</v>
      </c>
      <c r="O16" s="17">
        <v>8.0966118513789903E-2</v>
      </c>
      <c r="P16" s="17">
        <v>6.9568105671279398E-2</v>
      </c>
      <c r="Q16" s="17">
        <v>0.107523384590648</v>
      </c>
      <c r="R16" s="17"/>
      <c r="S16" s="17">
        <v>9.3210358261853699E-2</v>
      </c>
      <c r="T16" s="17">
        <v>5.3152179939226898E-2</v>
      </c>
      <c r="U16" s="17">
        <v>6.0067340155065402E-2</v>
      </c>
      <c r="V16" s="17">
        <v>7.8097645510498401E-2</v>
      </c>
      <c r="W16" s="17">
        <v>0.10712039031172001</v>
      </c>
      <c r="X16" s="17">
        <v>7.1137364408009704E-2</v>
      </c>
      <c r="Y16" s="17">
        <v>7.4927255559118694E-2</v>
      </c>
      <c r="Z16" s="17">
        <v>2.9824433924158001E-2</v>
      </c>
      <c r="AA16" s="17">
        <v>1.2583037395978399E-2</v>
      </c>
      <c r="AB16" s="17">
        <v>0.10323279637496501</v>
      </c>
      <c r="AC16" s="17">
        <v>0.113510141785461</v>
      </c>
      <c r="AD16" s="17">
        <v>0.16885600240405299</v>
      </c>
      <c r="AE16" s="17"/>
      <c r="AF16" s="17">
        <v>6.0134685546979601E-2</v>
      </c>
      <c r="AG16" s="17">
        <v>7.3839672106800897E-2</v>
      </c>
      <c r="AH16" s="17">
        <v>0.144152028542477</v>
      </c>
      <c r="AI16" s="17"/>
      <c r="AJ16" s="17">
        <v>5.08385465343517E-2</v>
      </c>
      <c r="AK16" s="17">
        <v>0.110398920455806</v>
      </c>
      <c r="AL16" s="17">
        <v>8.2154601913561207E-2</v>
      </c>
      <c r="AM16" s="17">
        <v>5.4715649274654402E-2</v>
      </c>
      <c r="AN16" s="17">
        <v>0.105509852170952</v>
      </c>
    </row>
    <row r="17" spans="2:40" x14ac:dyDescent="0.25">
      <c r="B17" s="18" t="s">
        <v>64</v>
      </c>
      <c r="C17" s="19">
        <v>0.22202816176906101</v>
      </c>
      <c r="D17" s="19">
        <v>0.198520941550685</v>
      </c>
      <c r="E17" s="19">
        <v>0.242591680875687</v>
      </c>
      <c r="F17" s="19"/>
      <c r="G17" s="19">
        <v>5.0258822036630499E-2</v>
      </c>
      <c r="H17" s="19">
        <v>0.14517149074819499</v>
      </c>
      <c r="I17" s="19">
        <v>0.211357331231253</v>
      </c>
      <c r="J17" s="19">
        <v>0.290276620043806</v>
      </c>
      <c r="K17" s="19">
        <v>0.20994020621286599</v>
      </c>
      <c r="L17" s="19">
        <v>0.27049757127610102</v>
      </c>
      <c r="M17" s="19"/>
      <c r="N17" s="19">
        <v>0.22704108827689801</v>
      </c>
      <c r="O17" s="19">
        <v>0.20834323782644301</v>
      </c>
      <c r="P17" s="19">
        <v>0.22699212337320501</v>
      </c>
      <c r="Q17" s="19">
        <v>0.22704087088972599</v>
      </c>
      <c r="R17" s="19"/>
      <c r="S17" s="19">
        <v>0.24013322353574401</v>
      </c>
      <c r="T17" s="19">
        <v>0.192227451528097</v>
      </c>
      <c r="U17" s="19">
        <v>0.24152353055255099</v>
      </c>
      <c r="V17" s="19">
        <v>0.169991424981488</v>
      </c>
      <c r="W17" s="19">
        <v>0.29880185678766502</v>
      </c>
      <c r="X17" s="19">
        <v>0.22592960045441199</v>
      </c>
      <c r="Y17" s="19">
        <v>0.203748621333188</v>
      </c>
      <c r="Z17" s="19">
        <v>0.38180837245682703</v>
      </c>
      <c r="AA17" s="19">
        <v>0.19871641992292599</v>
      </c>
      <c r="AB17" s="19">
        <v>0.25884408390730101</v>
      </c>
      <c r="AC17" s="19">
        <v>9.8313360612736406E-2</v>
      </c>
      <c r="AD17" s="19">
        <v>0.204797938723911</v>
      </c>
      <c r="AE17" s="19"/>
      <c r="AF17" s="19">
        <v>0.21040170608677</v>
      </c>
      <c r="AG17" s="19">
        <v>0.24829071437571801</v>
      </c>
      <c r="AH17" s="19">
        <v>0.23808287372131201</v>
      </c>
      <c r="AI17" s="19"/>
      <c r="AJ17" s="19">
        <v>0.23227111272265899</v>
      </c>
      <c r="AK17" s="19">
        <v>0.16608249036771899</v>
      </c>
      <c r="AL17" s="19">
        <v>0.29144641350191097</v>
      </c>
      <c r="AM17" s="19">
        <v>0.17840976153252</v>
      </c>
      <c r="AN17" s="19">
        <v>0.25129425319997201</v>
      </c>
    </row>
    <row r="18" spans="2:40" x14ac:dyDescent="0.25">
      <c r="B18" s="16" t="s">
        <v>319</v>
      </c>
    </row>
    <row r="19" spans="2:40" x14ac:dyDescent="0.25">
      <c r="B19" t="s">
        <v>67</v>
      </c>
    </row>
    <row r="20" spans="2:40" x14ac:dyDescent="0.25">
      <c r="B20" t="s">
        <v>68</v>
      </c>
    </row>
    <row r="22" spans="2:40" x14ac:dyDescent="0.25">
      <c r="B22"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2:AN17"/>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308</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725</v>
      </c>
      <c r="D7" s="10">
        <v>324</v>
      </c>
      <c r="E7" s="10">
        <v>399</v>
      </c>
      <c r="F7" s="10"/>
      <c r="G7" s="10">
        <v>61</v>
      </c>
      <c r="H7" s="10">
        <v>90</v>
      </c>
      <c r="I7" s="10">
        <v>85</v>
      </c>
      <c r="J7" s="10">
        <v>118</v>
      </c>
      <c r="K7" s="10">
        <v>116</v>
      </c>
      <c r="L7" s="10">
        <v>255</v>
      </c>
      <c r="M7" s="10"/>
      <c r="N7" s="10">
        <v>222</v>
      </c>
      <c r="O7" s="10">
        <v>203</v>
      </c>
      <c r="P7" s="10">
        <v>136</v>
      </c>
      <c r="Q7" s="10">
        <v>160</v>
      </c>
      <c r="R7" s="10"/>
      <c r="S7" s="10">
        <v>76</v>
      </c>
      <c r="T7" s="10">
        <v>103</v>
      </c>
      <c r="U7" s="10">
        <v>62</v>
      </c>
      <c r="V7" s="10">
        <v>69</v>
      </c>
      <c r="W7" s="10">
        <v>47</v>
      </c>
      <c r="X7" s="10">
        <v>66</v>
      </c>
      <c r="Y7" s="10">
        <v>58</v>
      </c>
      <c r="Z7" s="10">
        <v>31</v>
      </c>
      <c r="AA7" s="10">
        <v>75</v>
      </c>
      <c r="AB7" s="10">
        <v>82</v>
      </c>
      <c r="AC7" s="10">
        <v>37</v>
      </c>
      <c r="AD7" s="10">
        <v>19</v>
      </c>
      <c r="AE7" s="10"/>
      <c r="AF7" s="10">
        <v>298</v>
      </c>
      <c r="AG7" s="10">
        <v>333</v>
      </c>
      <c r="AH7" s="10">
        <v>54</v>
      </c>
      <c r="AI7" s="10"/>
      <c r="AJ7" s="10">
        <v>302</v>
      </c>
      <c r="AK7" s="10">
        <v>195</v>
      </c>
      <c r="AL7" s="10">
        <v>53</v>
      </c>
      <c r="AM7" s="10">
        <v>17</v>
      </c>
      <c r="AN7" s="10">
        <v>63</v>
      </c>
    </row>
    <row r="8" spans="2:40" ht="30" customHeight="1" x14ac:dyDescent="0.25">
      <c r="B8" s="11" t="s">
        <v>20</v>
      </c>
      <c r="C8" s="11">
        <v>712</v>
      </c>
      <c r="D8" s="11">
        <v>322</v>
      </c>
      <c r="E8" s="11">
        <v>388</v>
      </c>
      <c r="F8" s="11"/>
      <c r="G8" s="11">
        <v>62</v>
      </c>
      <c r="H8" s="11">
        <v>90</v>
      </c>
      <c r="I8" s="11">
        <v>92</v>
      </c>
      <c r="J8" s="11">
        <v>127</v>
      </c>
      <c r="K8" s="11">
        <v>109</v>
      </c>
      <c r="L8" s="11">
        <v>232</v>
      </c>
      <c r="M8" s="11"/>
      <c r="N8" s="11">
        <v>203</v>
      </c>
      <c r="O8" s="11">
        <v>192</v>
      </c>
      <c r="P8" s="11">
        <v>147</v>
      </c>
      <c r="Q8" s="11">
        <v>166</v>
      </c>
      <c r="R8" s="11"/>
      <c r="S8" s="11">
        <v>76</v>
      </c>
      <c r="T8" s="11">
        <v>99</v>
      </c>
      <c r="U8" s="11">
        <v>59</v>
      </c>
      <c r="V8" s="11">
        <v>74</v>
      </c>
      <c r="W8" s="11">
        <v>48</v>
      </c>
      <c r="X8" s="11">
        <v>63</v>
      </c>
      <c r="Y8" s="11">
        <v>56</v>
      </c>
      <c r="Z8" s="11">
        <v>30</v>
      </c>
      <c r="AA8" s="11">
        <v>69</v>
      </c>
      <c r="AB8" s="11">
        <v>80</v>
      </c>
      <c r="AC8" s="11">
        <v>35</v>
      </c>
      <c r="AD8" s="11">
        <v>24</v>
      </c>
      <c r="AE8" s="11"/>
      <c r="AF8" s="11">
        <v>290</v>
      </c>
      <c r="AG8" s="11">
        <v>327</v>
      </c>
      <c r="AH8" s="11">
        <v>54</v>
      </c>
      <c r="AI8" s="11"/>
      <c r="AJ8" s="11">
        <v>292</v>
      </c>
      <c r="AK8" s="11">
        <v>189</v>
      </c>
      <c r="AL8" s="11">
        <v>50</v>
      </c>
      <c r="AM8" s="11">
        <v>18</v>
      </c>
      <c r="AN8" s="11">
        <v>63</v>
      </c>
    </row>
    <row r="9" spans="2:40" ht="45" x14ac:dyDescent="0.25">
      <c r="B9" s="18" t="s">
        <v>305</v>
      </c>
      <c r="C9" s="17">
        <v>0.28498514702383199</v>
      </c>
      <c r="D9" s="17">
        <v>0.28868002921928898</v>
      </c>
      <c r="E9" s="17">
        <v>0.28098997194581898</v>
      </c>
      <c r="F9" s="17"/>
      <c r="G9" s="17">
        <v>0.46825418122532397</v>
      </c>
      <c r="H9" s="17">
        <v>0.35134875769734197</v>
      </c>
      <c r="I9" s="17">
        <v>0.32847928263587101</v>
      </c>
      <c r="J9" s="17">
        <v>0.31711013198078902</v>
      </c>
      <c r="K9" s="17">
        <v>0.25502811699984002</v>
      </c>
      <c r="L9" s="17">
        <v>0.18892388305155799</v>
      </c>
      <c r="M9" s="17"/>
      <c r="N9" s="17">
        <v>0.25392404725571899</v>
      </c>
      <c r="O9" s="17">
        <v>0.26586491958504199</v>
      </c>
      <c r="P9" s="17">
        <v>0.225494422604538</v>
      </c>
      <c r="Q9" s="17">
        <v>0.40472882611132899</v>
      </c>
      <c r="R9" s="17"/>
      <c r="S9" s="17">
        <v>0.240479323447369</v>
      </c>
      <c r="T9" s="17">
        <v>0.28096059814999103</v>
      </c>
      <c r="U9" s="17">
        <v>0.38628154690611599</v>
      </c>
      <c r="V9" s="17">
        <v>0.26525226808034602</v>
      </c>
      <c r="W9" s="17">
        <v>0.34628025848205102</v>
      </c>
      <c r="X9" s="17">
        <v>0.31647778361640999</v>
      </c>
      <c r="Y9" s="17">
        <v>0.26033586380068202</v>
      </c>
      <c r="Z9" s="17">
        <v>0.12715812897689799</v>
      </c>
      <c r="AA9" s="17">
        <v>0.38430228631673202</v>
      </c>
      <c r="AB9" s="17">
        <v>0.25445019637275701</v>
      </c>
      <c r="AC9" s="17">
        <v>0.13811557945703901</v>
      </c>
      <c r="AD9" s="17">
        <v>0.33386550590813302</v>
      </c>
      <c r="AE9" s="17"/>
      <c r="AF9" s="17">
        <v>0.239971894427425</v>
      </c>
      <c r="AG9" s="17">
        <v>0.296671956205876</v>
      </c>
      <c r="AH9" s="17">
        <v>0.35905380584989599</v>
      </c>
      <c r="AI9" s="17"/>
      <c r="AJ9" s="17">
        <v>0.199321182895245</v>
      </c>
      <c r="AK9" s="17">
        <v>0.34833863518941499</v>
      </c>
      <c r="AL9" s="17">
        <v>0.375545312207552</v>
      </c>
      <c r="AM9" s="17">
        <v>6.6445023024704702E-2</v>
      </c>
      <c r="AN9" s="17">
        <v>0.37435019970731698</v>
      </c>
    </row>
    <row r="10" spans="2:40" ht="60" x14ac:dyDescent="0.25">
      <c r="B10" s="18" t="s">
        <v>306</v>
      </c>
      <c r="C10" s="17">
        <v>0.34611778343874799</v>
      </c>
      <c r="D10" s="17">
        <v>0.36746458241675101</v>
      </c>
      <c r="E10" s="17">
        <v>0.32759964501039301</v>
      </c>
      <c r="F10" s="17"/>
      <c r="G10" s="17">
        <v>0.32241570716366702</v>
      </c>
      <c r="H10" s="17">
        <v>0.34241837555302701</v>
      </c>
      <c r="I10" s="17">
        <v>0.377195993221765</v>
      </c>
      <c r="J10" s="17">
        <v>0.28035126491849299</v>
      </c>
      <c r="K10" s="17">
        <v>0.39711576293558698</v>
      </c>
      <c r="L10" s="17">
        <v>0.35386689658221399</v>
      </c>
      <c r="M10" s="17"/>
      <c r="N10" s="17">
        <v>0.403153534511001</v>
      </c>
      <c r="O10" s="17">
        <v>0.360857523384641</v>
      </c>
      <c r="P10" s="17">
        <v>0.351032674871123</v>
      </c>
      <c r="Q10" s="17">
        <v>0.24973772385196899</v>
      </c>
      <c r="R10" s="17"/>
      <c r="S10" s="17">
        <v>0.39649654082420499</v>
      </c>
      <c r="T10" s="17">
        <v>0.37282510837757299</v>
      </c>
      <c r="U10" s="17">
        <v>0.316639909920574</v>
      </c>
      <c r="V10" s="17">
        <v>0.402862765204202</v>
      </c>
      <c r="W10" s="17">
        <v>0.28962488903018102</v>
      </c>
      <c r="X10" s="17">
        <v>0.36543543110877102</v>
      </c>
      <c r="Y10" s="17">
        <v>0.25625673928106502</v>
      </c>
      <c r="Z10" s="17">
        <v>0.41780831656330197</v>
      </c>
      <c r="AA10" s="17">
        <v>0.27166255777272602</v>
      </c>
      <c r="AB10" s="17">
        <v>0.34705167679924498</v>
      </c>
      <c r="AC10" s="17">
        <v>0.41606035075748798</v>
      </c>
      <c r="AD10" s="17">
        <v>0.264023256627336</v>
      </c>
      <c r="AE10" s="17"/>
      <c r="AF10" s="17">
        <v>0.30158485093763499</v>
      </c>
      <c r="AG10" s="17">
        <v>0.39911394127887001</v>
      </c>
      <c r="AH10" s="17">
        <v>0.24454128920634599</v>
      </c>
      <c r="AI10" s="17"/>
      <c r="AJ10" s="17">
        <v>0.33902529493356698</v>
      </c>
      <c r="AK10" s="17">
        <v>0.36772216100512101</v>
      </c>
      <c r="AL10" s="17">
        <v>0.35764521060802201</v>
      </c>
      <c r="AM10" s="17">
        <v>0.35209827657209802</v>
      </c>
      <c r="AN10" s="17">
        <v>0.20271252908457599</v>
      </c>
    </row>
    <row r="11" spans="2:40" ht="30" x14ac:dyDescent="0.25">
      <c r="B11" s="18" t="s">
        <v>307</v>
      </c>
      <c r="C11" s="17">
        <v>0.285727096672721</v>
      </c>
      <c r="D11" s="17">
        <v>0.29852688943700101</v>
      </c>
      <c r="E11" s="17">
        <v>0.27639619840111801</v>
      </c>
      <c r="F11" s="17"/>
      <c r="G11" s="17">
        <v>0.160354785840431</v>
      </c>
      <c r="H11" s="17">
        <v>0.19055543765962299</v>
      </c>
      <c r="I11" s="17">
        <v>0.222837937597261</v>
      </c>
      <c r="J11" s="17">
        <v>0.28454376287471</v>
      </c>
      <c r="K11" s="17">
        <v>0.30416713855760602</v>
      </c>
      <c r="L11" s="17">
        <v>0.37351102026050798</v>
      </c>
      <c r="M11" s="17"/>
      <c r="N11" s="17">
        <v>0.24457309124638699</v>
      </c>
      <c r="O11" s="17">
        <v>0.31943140624080202</v>
      </c>
      <c r="P11" s="17">
        <v>0.319295100565058</v>
      </c>
      <c r="Q11" s="17">
        <v>0.26359828538760599</v>
      </c>
      <c r="R11" s="17"/>
      <c r="S11" s="17">
        <v>0.28385948545436701</v>
      </c>
      <c r="T11" s="17">
        <v>0.308540456067251</v>
      </c>
      <c r="U11" s="17">
        <v>0.14643327441500101</v>
      </c>
      <c r="V11" s="17">
        <v>0.24394545883169599</v>
      </c>
      <c r="W11" s="17">
        <v>0.25772012551107798</v>
      </c>
      <c r="X11" s="17">
        <v>0.25532286898909701</v>
      </c>
      <c r="Y11" s="17">
        <v>0.36487815231405901</v>
      </c>
      <c r="Z11" s="17">
        <v>0.39275610344928702</v>
      </c>
      <c r="AA11" s="17">
        <v>0.24351512159560401</v>
      </c>
      <c r="AB11" s="17">
        <v>0.32800149633654602</v>
      </c>
      <c r="AC11" s="17">
        <v>0.395663593908612</v>
      </c>
      <c r="AD11" s="17">
        <v>0.30833509498574901</v>
      </c>
      <c r="AE11" s="17"/>
      <c r="AF11" s="17">
        <v>0.388148305156443</v>
      </c>
      <c r="AG11" s="17">
        <v>0.21023782186152101</v>
      </c>
      <c r="AH11" s="17">
        <v>0.30435559993249001</v>
      </c>
      <c r="AI11" s="17"/>
      <c r="AJ11" s="17">
        <v>0.39114866684786997</v>
      </c>
      <c r="AK11" s="17">
        <v>0.19813018099376201</v>
      </c>
      <c r="AL11" s="17">
        <v>0.16075233355660301</v>
      </c>
      <c r="AM11" s="17">
        <v>0.50926950720823805</v>
      </c>
      <c r="AN11" s="17">
        <v>0.295814153909225</v>
      </c>
    </row>
    <row r="12" spans="2:40" x14ac:dyDescent="0.25">
      <c r="B12" s="18" t="s">
        <v>64</v>
      </c>
      <c r="C12" s="19">
        <v>8.3169972864699598E-2</v>
      </c>
      <c r="D12" s="19">
        <v>4.5328498926958498E-2</v>
      </c>
      <c r="E12" s="19">
        <v>0.11501418464267001</v>
      </c>
      <c r="F12" s="19"/>
      <c r="G12" s="19">
        <v>4.8975325770577699E-2</v>
      </c>
      <c r="H12" s="19">
        <v>0.115677429090008</v>
      </c>
      <c r="I12" s="19">
        <v>7.1486786545102599E-2</v>
      </c>
      <c r="J12" s="19">
        <v>0.11799484022600699</v>
      </c>
      <c r="K12" s="19">
        <v>4.3688981506967199E-2</v>
      </c>
      <c r="L12" s="19">
        <v>8.3698200105720696E-2</v>
      </c>
      <c r="M12" s="19"/>
      <c r="N12" s="19">
        <v>9.8349326986893207E-2</v>
      </c>
      <c r="O12" s="19">
        <v>5.3846150789513998E-2</v>
      </c>
      <c r="P12" s="19">
        <v>0.10417780195928</v>
      </c>
      <c r="Q12" s="19">
        <v>8.1935164649095199E-2</v>
      </c>
      <c r="R12" s="19"/>
      <c r="S12" s="19">
        <v>7.9164650274059806E-2</v>
      </c>
      <c r="T12" s="19">
        <v>3.7673837405184998E-2</v>
      </c>
      <c r="U12" s="19">
        <v>0.150645268758309</v>
      </c>
      <c r="V12" s="19">
        <v>8.7939507883756193E-2</v>
      </c>
      <c r="W12" s="19">
        <v>0.106374726976689</v>
      </c>
      <c r="X12" s="19">
        <v>6.2763916285722504E-2</v>
      </c>
      <c r="Y12" s="19">
        <v>0.11852924460419401</v>
      </c>
      <c r="Z12" s="19">
        <v>6.2277451010512297E-2</v>
      </c>
      <c r="AA12" s="19">
        <v>0.100520034314937</v>
      </c>
      <c r="AB12" s="19">
        <v>7.0496630491452494E-2</v>
      </c>
      <c r="AC12" s="19">
        <v>5.0160475876861003E-2</v>
      </c>
      <c r="AD12" s="19">
        <v>9.3776142478782895E-2</v>
      </c>
      <c r="AE12" s="19"/>
      <c r="AF12" s="19">
        <v>7.0294949478497307E-2</v>
      </c>
      <c r="AG12" s="19">
        <v>9.39762806537323E-2</v>
      </c>
      <c r="AH12" s="19">
        <v>9.2049305011268304E-2</v>
      </c>
      <c r="AI12" s="19"/>
      <c r="AJ12" s="19">
        <v>7.0504855323318794E-2</v>
      </c>
      <c r="AK12" s="19">
        <v>8.5809022811701302E-2</v>
      </c>
      <c r="AL12" s="19">
        <v>0.106057143627822</v>
      </c>
      <c r="AM12" s="19">
        <v>7.2187193194959101E-2</v>
      </c>
      <c r="AN12" s="19">
        <v>0.12712311729888301</v>
      </c>
    </row>
    <row r="13" spans="2:40" x14ac:dyDescent="0.25">
      <c r="B13" s="16" t="s">
        <v>319</v>
      </c>
    </row>
    <row r="14" spans="2:40" x14ac:dyDescent="0.25">
      <c r="B14" t="s">
        <v>67</v>
      </c>
    </row>
    <row r="15" spans="2:40" x14ac:dyDescent="0.25">
      <c r="B15" t="s">
        <v>68</v>
      </c>
    </row>
    <row r="17" spans="2:2" x14ac:dyDescent="0.25">
      <c r="B17"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AN17"/>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78</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782</v>
      </c>
      <c r="D7" s="10">
        <v>392</v>
      </c>
      <c r="E7" s="10">
        <v>389</v>
      </c>
      <c r="F7" s="10"/>
      <c r="G7" s="10">
        <v>90</v>
      </c>
      <c r="H7" s="10">
        <v>132</v>
      </c>
      <c r="I7" s="10">
        <v>116</v>
      </c>
      <c r="J7" s="10">
        <v>115</v>
      </c>
      <c r="K7" s="10">
        <v>133</v>
      </c>
      <c r="L7" s="10">
        <v>196</v>
      </c>
      <c r="M7" s="10"/>
      <c r="N7" s="10">
        <v>273</v>
      </c>
      <c r="O7" s="10">
        <v>219</v>
      </c>
      <c r="P7" s="10">
        <v>138</v>
      </c>
      <c r="Q7" s="10">
        <v>150</v>
      </c>
      <c r="R7" s="10"/>
      <c r="S7" s="10">
        <v>125</v>
      </c>
      <c r="T7" s="10">
        <v>98</v>
      </c>
      <c r="U7" s="10">
        <v>58</v>
      </c>
      <c r="V7" s="10">
        <v>58</v>
      </c>
      <c r="W7" s="10">
        <v>56</v>
      </c>
      <c r="X7" s="10">
        <v>78</v>
      </c>
      <c r="Y7" s="10">
        <v>69</v>
      </c>
      <c r="Z7" s="10">
        <v>35</v>
      </c>
      <c r="AA7" s="10">
        <v>88</v>
      </c>
      <c r="AB7" s="10">
        <v>69</v>
      </c>
      <c r="AC7" s="10">
        <v>47</v>
      </c>
      <c r="AD7" s="10">
        <v>1</v>
      </c>
      <c r="AE7" s="10"/>
      <c r="AF7" s="10">
        <v>312</v>
      </c>
      <c r="AG7" s="10">
        <v>371</v>
      </c>
      <c r="AH7" s="10">
        <v>58</v>
      </c>
      <c r="AI7" s="10"/>
      <c r="AJ7" s="10">
        <v>332</v>
      </c>
      <c r="AK7" s="10">
        <v>220</v>
      </c>
      <c r="AL7" s="10">
        <v>76</v>
      </c>
      <c r="AM7" s="10">
        <v>17</v>
      </c>
      <c r="AN7" s="10">
        <v>56</v>
      </c>
    </row>
    <row r="8" spans="2:40" ht="30" customHeight="1" x14ac:dyDescent="0.25">
      <c r="B8" s="11" t="s">
        <v>20</v>
      </c>
      <c r="C8" s="11">
        <v>768</v>
      </c>
      <c r="D8" s="11">
        <v>389</v>
      </c>
      <c r="E8" s="11">
        <v>378</v>
      </c>
      <c r="F8" s="11"/>
      <c r="G8" s="11">
        <v>92</v>
      </c>
      <c r="H8" s="11">
        <v>132</v>
      </c>
      <c r="I8" s="11">
        <v>123</v>
      </c>
      <c r="J8" s="11">
        <v>122</v>
      </c>
      <c r="K8" s="11">
        <v>123</v>
      </c>
      <c r="L8" s="11">
        <v>175</v>
      </c>
      <c r="M8" s="11"/>
      <c r="N8" s="11">
        <v>253</v>
      </c>
      <c r="O8" s="11">
        <v>208</v>
      </c>
      <c r="P8" s="11">
        <v>150</v>
      </c>
      <c r="Q8" s="11">
        <v>156</v>
      </c>
      <c r="R8" s="11"/>
      <c r="S8" s="11">
        <v>126</v>
      </c>
      <c r="T8" s="11">
        <v>94</v>
      </c>
      <c r="U8" s="11">
        <v>56</v>
      </c>
      <c r="V8" s="11">
        <v>61</v>
      </c>
      <c r="W8" s="11">
        <v>59</v>
      </c>
      <c r="X8" s="11">
        <v>77</v>
      </c>
      <c r="Y8" s="11">
        <v>66</v>
      </c>
      <c r="Z8" s="11">
        <v>33</v>
      </c>
      <c r="AA8" s="11">
        <v>84</v>
      </c>
      <c r="AB8" s="11">
        <v>65</v>
      </c>
      <c r="AC8" s="11">
        <v>45</v>
      </c>
      <c r="AD8" s="11">
        <v>1</v>
      </c>
      <c r="AE8" s="11"/>
      <c r="AF8" s="11">
        <v>306</v>
      </c>
      <c r="AG8" s="11">
        <v>363</v>
      </c>
      <c r="AH8" s="11">
        <v>58</v>
      </c>
      <c r="AI8" s="11"/>
      <c r="AJ8" s="11">
        <v>323</v>
      </c>
      <c r="AK8" s="11">
        <v>218</v>
      </c>
      <c r="AL8" s="11">
        <v>73</v>
      </c>
      <c r="AM8" s="11">
        <v>17</v>
      </c>
      <c r="AN8" s="11">
        <v>56</v>
      </c>
    </row>
    <row r="9" spans="2:40" x14ac:dyDescent="0.25">
      <c r="B9" s="18" t="s">
        <v>75</v>
      </c>
      <c r="C9" s="17">
        <v>0.204771304070787</v>
      </c>
      <c r="D9" s="17">
        <v>0.23072041024800199</v>
      </c>
      <c r="E9" s="17">
        <v>0.17856669506092701</v>
      </c>
      <c r="F9" s="17"/>
      <c r="G9" s="17">
        <v>0.20986136832244701</v>
      </c>
      <c r="H9" s="17">
        <v>0.202467937806698</v>
      </c>
      <c r="I9" s="17">
        <v>0.23410684700019399</v>
      </c>
      <c r="J9" s="17">
        <v>0.22161199328439601</v>
      </c>
      <c r="K9" s="17">
        <v>0.21704617460889</v>
      </c>
      <c r="L9" s="17">
        <v>0.16280909823779799</v>
      </c>
      <c r="M9" s="17"/>
      <c r="N9" s="17">
        <v>0.23046393817791</v>
      </c>
      <c r="O9" s="17">
        <v>0.19892299537001601</v>
      </c>
      <c r="P9" s="17">
        <v>0.20641187228077701</v>
      </c>
      <c r="Q9" s="17">
        <v>0.17165716915998699</v>
      </c>
      <c r="R9" s="17"/>
      <c r="S9" s="17">
        <v>0.22233659434647701</v>
      </c>
      <c r="T9" s="17">
        <v>0.12877967962019901</v>
      </c>
      <c r="U9" s="17">
        <v>0.151927592804186</v>
      </c>
      <c r="V9" s="17">
        <v>0.18665700009990899</v>
      </c>
      <c r="W9" s="17">
        <v>0.24693803280842699</v>
      </c>
      <c r="X9" s="17">
        <v>0.22686722426948799</v>
      </c>
      <c r="Y9" s="17">
        <v>0.25151420916905598</v>
      </c>
      <c r="Z9" s="17">
        <v>0.225333443103338</v>
      </c>
      <c r="AA9" s="17">
        <v>0.25833356459113999</v>
      </c>
      <c r="AB9" s="17">
        <v>0.159364904624263</v>
      </c>
      <c r="AC9" s="17">
        <v>0.19974261570284799</v>
      </c>
      <c r="AD9" s="17">
        <v>0</v>
      </c>
      <c r="AE9" s="17"/>
      <c r="AF9" s="17">
        <v>0.17612148414221401</v>
      </c>
      <c r="AG9" s="17">
        <v>0.22579638475602001</v>
      </c>
      <c r="AH9" s="17">
        <v>0.15928167009688801</v>
      </c>
      <c r="AI9" s="17"/>
      <c r="AJ9" s="17">
        <v>0.21566119486320301</v>
      </c>
      <c r="AK9" s="17">
        <v>0.16934417096989701</v>
      </c>
      <c r="AL9" s="17">
        <v>0.26583450250082402</v>
      </c>
      <c r="AM9" s="17">
        <v>0.23734650775146701</v>
      </c>
      <c r="AN9" s="17">
        <v>0.14797120272293501</v>
      </c>
    </row>
    <row r="10" spans="2:40" ht="30" x14ac:dyDescent="0.25">
      <c r="B10" s="18" t="s">
        <v>76</v>
      </c>
      <c r="C10" s="17">
        <v>0.47565526880535403</v>
      </c>
      <c r="D10" s="17">
        <v>0.48925423183327998</v>
      </c>
      <c r="E10" s="17">
        <v>0.46281380614149498</v>
      </c>
      <c r="F10" s="17"/>
      <c r="G10" s="17">
        <v>0.48584184431057997</v>
      </c>
      <c r="H10" s="17">
        <v>0.56839694040341404</v>
      </c>
      <c r="I10" s="17">
        <v>0.47366961486397002</v>
      </c>
      <c r="J10" s="17">
        <v>0.44116163232433703</v>
      </c>
      <c r="K10" s="17">
        <v>0.44971003477840699</v>
      </c>
      <c r="L10" s="17">
        <v>0.44398145518462201</v>
      </c>
      <c r="M10" s="17"/>
      <c r="N10" s="17">
        <v>0.46756484074075599</v>
      </c>
      <c r="O10" s="17">
        <v>0.51423746644365897</v>
      </c>
      <c r="P10" s="17">
        <v>0.477280569089511</v>
      </c>
      <c r="Q10" s="17">
        <v>0.43555599149920099</v>
      </c>
      <c r="R10" s="17"/>
      <c r="S10" s="17">
        <v>0.43277409117256099</v>
      </c>
      <c r="T10" s="17">
        <v>0.54552936810652997</v>
      </c>
      <c r="U10" s="17">
        <v>0.59196087933393005</v>
      </c>
      <c r="V10" s="17">
        <v>0.45660686911424297</v>
      </c>
      <c r="W10" s="17">
        <v>0.53155962260035605</v>
      </c>
      <c r="X10" s="17">
        <v>0.39633480003756699</v>
      </c>
      <c r="Y10" s="17">
        <v>0.434644377548629</v>
      </c>
      <c r="Z10" s="17">
        <v>0.532812231474451</v>
      </c>
      <c r="AA10" s="17">
        <v>0.40410297188045102</v>
      </c>
      <c r="AB10" s="17">
        <v>0.53952909186467901</v>
      </c>
      <c r="AC10" s="17">
        <v>0.46900635122804002</v>
      </c>
      <c r="AD10" s="17">
        <v>0</v>
      </c>
      <c r="AE10" s="17"/>
      <c r="AF10" s="17">
        <v>0.49340313594492502</v>
      </c>
      <c r="AG10" s="17">
        <v>0.46950804856870398</v>
      </c>
      <c r="AH10" s="17">
        <v>0.46420122301697297</v>
      </c>
      <c r="AI10" s="17"/>
      <c r="AJ10" s="17">
        <v>0.459240825208443</v>
      </c>
      <c r="AK10" s="17">
        <v>0.53765734589501102</v>
      </c>
      <c r="AL10" s="17">
        <v>0.46475431917127003</v>
      </c>
      <c r="AM10" s="17">
        <v>0.23235592093358701</v>
      </c>
      <c r="AN10" s="17">
        <v>0.37483107819122102</v>
      </c>
    </row>
    <row r="11" spans="2:40" ht="30" x14ac:dyDescent="0.25">
      <c r="B11" s="18" t="s">
        <v>77</v>
      </c>
      <c r="C11" s="17">
        <v>0.27961538055520402</v>
      </c>
      <c r="D11" s="17">
        <v>0.26286429744879602</v>
      </c>
      <c r="E11" s="17">
        <v>0.29510794362604598</v>
      </c>
      <c r="F11" s="17"/>
      <c r="G11" s="17">
        <v>0.26249645772580299</v>
      </c>
      <c r="H11" s="17">
        <v>0.205559192562663</v>
      </c>
      <c r="I11" s="17">
        <v>0.246239587543918</v>
      </c>
      <c r="J11" s="17">
        <v>0.30093546142481198</v>
      </c>
      <c r="K11" s="17">
        <v>0.27505587968163903</v>
      </c>
      <c r="L11" s="17">
        <v>0.35636214979035002</v>
      </c>
      <c r="M11" s="17"/>
      <c r="N11" s="17">
        <v>0.27515553588486302</v>
      </c>
      <c r="O11" s="17">
        <v>0.25873632745550901</v>
      </c>
      <c r="P11" s="17">
        <v>0.26559395507376499</v>
      </c>
      <c r="Q11" s="17">
        <v>0.32555294920995598</v>
      </c>
      <c r="R11" s="17"/>
      <c r="S11" s="17">
        <v>0.303905166175371</v>
      </c>
      <c r="T11" s="17">
        <v>0.30530417136141702</v>
      </c>
      <c r="U11" s="17">
        <v>0.22075689421599001</v>
      </c>
      <c r="V11" s="17">
        <v>0.285822461546344</v>
      </c>
      <c r="W11" s="17">
        <v>0.18543819662200101</v>
      </c>
      <c r="X11" s="17">
        <v>0.33814620551782498</v>
      </c>
      <c r="Y11" s="17">
        <v>0.28044503030291901</v>
      </c>
      <c r="Z11" s="17">
        <v>0.206213309611748</v>
      </c>
      <c r="AA11" s="17">
        <v>0.31642299866841</v>
      </c>
      <c r="AB11" s="17">
        <v>0.260385444152261</v>
      </c>
      <c r="AC11" s="17">
        <v>0.26510516990517602</v>
      </c>
      <c r="AD11" s="17">
        <v>0</v>
      </c>
      <c r="AE11" s="17"/>
      <c r="AF11" s="17">
        <v>0.28936742738684001</v>
      </c>
      <c r="AG11" s="17">
        <v>0.26915630378050398</v>
      </c>
      <c r="AH11" s="17">
        <v>0.302573226353687</v>
      </c>
      <c r="AI11" s="17"/>
      <c r="AJ11" s="17">
        <v>0.27034475010902598</v>
      </c>
      <c r="AK11" s="17">
        <v>0.27460879175354103</v>
      </c>
      <c r="AL11" s="17">
        <v>0.25362749770270299</v>
      </c>
      <c r="AM11" s="17">
        <v>0.53029757131494604</v>
      </c>
      <c r="AN11" s="17">
        <v>0.40166013382193</v>
      </c>
    </row>
    <row r="12" spans="2:40" x14ac:dyDescent="0.25">
      <c r="B12" s="18" t="s">
        <v>64</v>
      </c>
      <c r="C12" s="19">
        <v>3.99580465686546E-2</v>
      </c>
      <c r="D12" s="19">
        <v>1.7161060469921802E-2</v>
      </c>
      <c r="E12" s="19">
        <v>6.3511555171532202E-2</v>
      </c>
      <c r="F12" s="19"/>
      <c r="G12" s="19">
        <v>4.1800329641170302E-2</v>
      </c>
      <c r="H12" s="19">
        <v>2.35759292272247E-2</v>
      </c>
      <c r="I12" s="19">
        <v>4.5983950591918198E-2</v>
      </c>
      <c r="J12" s="19">
        <v>3.6290912966454897E-2</v>
      </c>
      <c r="K12" s="19">
        <v>5.8187910931063402E-2</v>
      </c>
      <c r="L12" s="19">
        <v>3.6847296787229498E-2</v>
      </c>
      <c r="M12" s="19"/>
      <c r="N12" s="19">
        <v>2.68156851964708E-2</v>
      </c>
      <c r="O12" s="19">
        <v>2.8103210730815401E-2</v>
      </c>
      <c r="P12" s="19">
        <v>5.0713603555947603E-2</v>
      </c>
      <c r="Q12" s="19">
        <v>6.7233890130856899E-2</v>
      </c>
      <c r="R12" s="19"/>
      <c r="S12" s="19">
        <v>4.0984148305591002E-2</v>
      </c>
      <c r="T12" s="19">
        <v>2.0386780911854301E-2</v>
      </c>
      <c r="U12" s="19">
        <v>3.5354633645894598E-2</v>
      </c>
      <c r="V12" s="19">
        <v>7.0913669239504498E-2</v>
      </c>
      <c r="W12" s="19">
        <v>3.6064147969216399E-2</v>
      </c>
      <c r="X12" s="19">
        <v>3.86517701751199E-2</v>
      </c>
      <c r="Y12" s="19">
        <v>3.3396382979396101E-2</v>
      </c>
      <c r="Z12" s="19">
        <v>3.56410158104635E-2</v>
      </c>
      <c r="AA12" s="19">
        <v>2.1140464859999299E-2</v>
      </c>
      <c r="AB12" s="19">
        <v>4.0720559358797197E-2</v>
      </c>
      <c r="AC12" s="19">
        <v>6.6145863163936003E-2</v>
      </c>
      <c r="AD12" s="19">
        <v>1</v>
      </c>
      <c r="AE12" s="19"/>
      <c r="AF12" s="19">
        <v>4.11079525260215E-2</v>
      </c>
      <c r="AG12" s="19">
        <v>3.5539262894772099E-2</v>
      </c>
      <c r="AH12" s="19">
        <v>7.3943880532450795E-2</v>
      </c>
      <c r="AI12" s="19"/>
      <c r="AJ12" s="19">
        <v>5.47532298193283E-2</v>
      </c>
      <c r="AK12" s="19">
        <v>1.8389691381551301E-2</v>
      </c>
      <c r="AL12" s="19">
        <v>1.5783680625202599E-2</v>
      </c>
      <c r="AM12" s="19">
        <v>0</v>
      </c>
      <c r="AN12" s="19">
        <v>7.5537585263914506E-2</v>
      </c>
    </row>
    <row r="13" spans="2:40" x14ac:dyDescent="0.25">
      <c r="B13" s="16" t="s">
        <v>79</v>
      </c>
    </row>
    <row r="14" spans="2:40" x14ac:dyDescent="0.25">
      <c r="B14" t="s">
        <v>67</v>
      </c>
    </row>
    <row r="15" spans="2:40" x14ac:dyDescent="0.25">
      <c r="B15" t="s">
        <v>68</v>
      </c>
    </row>
    <row r="17" spans="2:2" x14ac:dyDescent="0.25">
      <c r="B17"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2:AN20"/>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321</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225</v>
      </c>
      <c r="D7" s="10">
        <v>123</v>
      </c>
      <c r="E7" s="10">
        <v>99</v>
      </c>
      <c r="F7" s="10"/>
      <c r="G7" s="10">
        <v>41</v>
      </c>
      <c r="H7" s="10">
        <v>47</v>
      </c>
      <c r="I7" s="10">
        <v>46</v>
      </c>
      <c r="J7" s="10">
        <v>38</v>
      </c>
      <c r="K7" s="10">
        <v>22</v>
      </c>
      <c r="L7" s="10">
        <v>31</v>
      </c>
      <c r="M7" s="10"/>
      <c r="N7" s="10">
        <v>54</v>
      </c>
      <c r="O7" s="10">
        <v>51</v>
      </c>
      <c r="P7" s="10">
        <v>55</v>
      </c>
      <c r="Q7" s="10">
        <v>64</v>
      </c>
      <c r="R7" s="10"/>
      <c r="S7" s="10">
        <v>42</v>
      </c>
      <c r="T7" s="10">
        <v>25</v>
      </c>
      <c r="U7" s="10">
        <v>18</v>
      </c>
      <c r="V7" s="10">
        <v>21</v>
      </c>
      <c r="W7" s="10">
        <v>15</v>
      </c>
      <c r="X7" s="10">
        <v>15</v>
      </c>
      <c r="Y7" s="10">
        <v>24</v>
      </c>
      <c r="Z7" s="10">
        <v>13</v>
      </c>
      <c r="AA7" s="10">
        <v>19</v>
      </c>
      <c r="AB7" s="10">
        <v>15</v>
      </c>
      <c r="AC7" s="10">
        <v>11</v>
      </c>
      <c r="AD7" s="10">
        <v>7</v>
      </c>
      <c r="AE7" s="10"/>
      <c r="AF7" s="10">
        <v>96</v>
      </c>
      <c r="AG7" s="10">
        <v>89</v>
      </c>
      <c r="AH7" s="10">
        <v>20</v>
      </c>
      <c r="AI7" s="10"/>
      <c r="AJ7" s="10">
        <v>81</v>
      </c>
      <c r="AK7" s="10">
        <v>76</v>
      </c>
      <c r="AL7" s="10">
        <v>14</v>
      </c>
      <c r="AM7" s="10">
        <v>3</v>
      </c>
      <c r="AN7" s="10">
        <v>14</v>
      </c>
    </row>
    <row r="8" spans="2:40" ht="30" customHeight="1" x14ac:dyDescent="0.25">
      <c r="B8" s="11" t="s">
        <v>20</v>
      </c>
      <c r="C8" s="11">
        <v>234</v>
      </c>
      <c r="D8" s="11">
        <v>131</v>
      </c>
      <c r="E8" s="11">
        <v>100</v>
      </c>
      <c r="F8" s="11"/>
      <c r="G8" s="11">
        <v>42</v>
      </c>
      <c r="H8" s="11">
        <v>48</v>
      </c>
      <c r="I8" s="11">
        <v>49</v>
      </c>
      <c r="J8" s="11">
        <v>45</v>
      </c>
      <c r="K8" s="11">
        <v>21</v>
      </c>
      <c r="L8" s="11">
        <v>29</v>
      </c>
      <c r="M8" s="11"/>
      <c r="N8" s="11">
        <v>52</v>
      </c>
      <c r="O8" s="11">
        <v>50</v>
      </c>
      <c r="P8" s="11">
        <v>62</v>
      </c>
      <c r="Q8" s="11">
        <v>70</v>
      </c>
      <c r="R8" s="11"/>
      <c r="S8" s="11">
        <v>44</v>
      </c>
      <c r="T8" s="11">
        <v>25</v>
      </c>
      <c r="U8" s="11">
        <v>19</v>
      </c>
      <c r="V8" s="11">
        <v>24</v>
      </c>
      <c r="W8" s="11">
        <v>16</v>
      </c>
      <c r="X8" s="11">
        <v>15</v>
      </c>
      <c r="Y8" s="11">
        <v>25</v>
      </c>
      <c r="Z8" s="11">
        <v>12</v>
      </c>
      <c r="AA8" s="11">
        <v>19</v>
      </c>
      <c r="AB8" s="11">
        <v>15</v>
      </c>
      <c r="AC8" s="11">
        <v>11</v>
      </c>
      <c r="AD8" s="11">
        <v>10</v>
      </c>
      <c r="AE8" s="11"/>
      <c r="AF8" s="11">
        <v>101</v>
      </c>
      <c r="AG8" s="11">
        <v>93</v>
      </c>
      <c r="AH8" s="11">
        <v>20</v>
      </c>
      <c r="AI8" s="11"/>
      <c r="AJ8" s="11">
        <v>83</v>
      </c>
      <c r="AK8" s="11">
        <v>79</v>
      </c>
      <c r="AL8" s="11">
        <v>15</v>
      </c>
      <c r="AM8" s="11">
        <v>3</v>
      </c>
      <c r="AN8" s="11">
        <v>15</v>
      </c>
    </row>
    <row r="9" spans="2:40" ht="30" x14ac:dyDescent="0.25">
      <c r="B9" s="18" t="s">
        <v>289</v>
      </c>
      <c r="C9" s="17">
        <v>0.52683493852482899</v>
      </c>
      <c r="D9" s="17">
        <v>0.46632917507445298</v>
      </c>
      <c r="E9" s="17">
        <v>0.60264061280181103</v>
      </c>
      <c r="F9" s="17"/>
      <c r="G9" s="17">
        <v>0.48783845228499001</v>
      </c>
      <c r="H9" s="17">
        <v>0.52974857316928803</v>
      </c>
      <c r="I9" s="17">
        <v>0.41021693188811797</v>
      </c>
      <c r="J9" s="17">
        <v>0.62043482363105495</v>
      </c>
      <c r="K9" s="17">
        <v>0.63369764601960898</v>
      </c>
      <c r="L9" s="17">
        <v>0.55557139334055905</v>
      </c>
      <c r="M9" s="17"/>
      <c r="N9" s="17">
        <v>0.40602355105792898</v>
      </c>
      <c r="O9" s="17">
        <v>0.60297483146093001</v>
      </c>
      <c r="P9" s="17">
        <v>0.54280267086613299</v>
      </c>
      <c r="Q9" s="17">
        <v>0.55536350510670995</v>
      </c>
      <c r="R9" s="17"/>
      <c r="S9" s="17">
        <v>0.49635307617191798</v>
      </c>
      <c r="T9" s="17">
        <v>0.44077632308710202</v>
      </c>
      <c r="U9" s="17">
        <v>0.49741590297077698</v>
      </c>
      <c r="V9" s="17">
        <v>0.51816226297198897</v>
      </c>
      <c r="W9" s="17">
        <v>0.59388616978777597</v>
      </c>
      <c r="X9" s="17">
        <v>0.487338261069301</v>
      </c>
      <c r="Y9" s="17">
        <v>0.660488313613252</v>
      </c>
      <c r="Z9" s="17">
        <v>0.29849752005033597</v>
      </c>
      <c r="AA9" s="17">
        <v>0.39577746889138199</v>
      </c>
      <c r="AB9" s="17">
        <v>0.74171157687883305</v>
      </c>
      <c r="AC9" s="17">
        <v>0.44303718232637102</v>
      </c>
      <c r="AD9" s="17">
        <v>0.88551970458621299</v>
      </c>
      <c r="AE9" s="17"/>
      <c r="AF9" s="17">
        <v>0.53347199969463199</v>
      </c>
      <c r="AG9" s="17">
        <v>0.53366312452322495</v>
      </c>
      <c r="AH9" s="17">
        <v>0.44292017829156599</v>
      </c>
      <c r="AI9" s="17"/>
      <c r="AJ9" s="17">
        <v>0.52995214723131101</v>
      </c>
      <c r="AK9" s="17">
        <v>0.48616262895095502</v>
      </c>
      <c r="AL9" s="17">
        <v>0.47287108674314698</v>
      </c>
      <c r="AM9" s="17">
        <v>1</v>
      </c>
      <c r="AN9" s="17">
        <v>0.443549777116789</v>
      </c>
    </row>
    <row r="10" spans="2:40" ht="30" x14ac:dyDescent="0.25">
      <c r="B10" s="18" t="s">
        <v>290</v>
      </c>
      <c r="C10" s="17">
        <v>0.45301908512425099</v>
      </c>
      <c r="D10" s="17">
        <v>0.50394594658254299</v>
      </c>
      <c r="E10" s="17">
        <v>0.399233567392282</v>
      </c>
      <c r="F10" s="17"/>
      <c r="G10" s="17">
        <v>0.32212413901070902</v>
      </c>
      <c r="H10" s="17">
        <v>0.49843080821955199</v>
      </c>
      <c r="I10" s="17">
        <v>0.41672557388005699</v>
      </c>
      <c r="J10" s="17">
        <v>0.56051816325383996</v>
      </c>
      <c r="K10" s="17">
        <v>0.38321156015900798</v>
      </c>
      <c r="L10" s="17">
        <v>0.51485765033324504</v>
      </c>
      <c r="M10" s="17"/>
      <c r="N10" s="17">
        <v>0.53410119329476702</v>
      </c>
      <c r="O10" s="17">
        <v>0.28112447593180601</v>
      </c>
      <c r="P10" s="17">
        <v>0.48900296375602897</v>
      </c>
      <c r="Q10" s="17">
        <v>0.47611205438332099</v>
      </c>
      <c r="R10" s="17"/>
      <c r="S10" s="17">
        <v>0.53161455604375596</v>
      </c>
      <c r="T10" s="17">
        <v>0.35931884824260601</v>
      </c>
      <c r="U10" s="17">
        <v>0.39778577206550397</v>
      </c>
      <c r="V10" s="17">
        <v>0.42896419912085398</v>
      </c>
      <c r="W10" s="17">
        <v>0.60091401877719197</v>
      </c>
      <c r="X10" s="17">
        <v>0.39302254994302399</v>
      </c>
      <c r="Y10" s="17">
        <v>0.34745265977077699</v>
      </c>
      <c r="Z10" s="17">
        <v>0.39913611406160998</v>
      </c>
      <c r="AA10" s="17">
        <v>0.49164998724826903</v>
      </c>
      <c r="AB10" s="17">
        <v>0.54300201916642399</v>
      </c>
      <c r="AC10" s="17">
        <v>0.25785590613913301</v>
      </c>
      <c r="AD10" s="17">
        <v>0.69842954749868202</v>
      </c>
      <c r="AE10" s="17"/>
      <c r="AF10" s="17">
        <v>0.502170761964854</v>
      </c>
      <c r="AG10" s="17">
        <v>0.42061469120952699</v>
      </c>
      <c r="AH10" s="17">
        <v>0.45585447371277799</v>
      </c>
      <c r="AI10" s="17"/>
      <c r="AJ10" s="17">
        <v>0.55297400392110196</v>
      </c>
      <c r="AK10" s="17">
        <v>0.36188724593323701</v>
      </c>
      <c r="AL10" s="17">
        <v>0.58629189299175599</v>
      </c>
      <c r="AM10" s="17">
        <v>0.62112402111589704</v>
      </c>
      <c r="AN10" s="17">
        <v>0.28315499280101902</v>
      </c>
    </row>
    <row r="11" spans="2:40" ht="45" x14ac:dyDescent="0.25">
      <c r="B11" s="18" t="s">
        <v>291</v>
      </c>
      <c r="C11" s="17">
        <v>0.377805492741636</v>
      </c>
      <c r="D11" s="17">
        <v>0.358528100019045</v>
      </c>
      <c r="E11" s="17">
        <v>0.403640103319093</v>
      </c>
      <c r="F11" s="17"/>
      <c r="G11" s="17">
        <v>0.33650511767473801</v>
      </c>
      <c r="H11" s="17">
        <v>0.33876406468127301</v>
      </c>
      <c r="I11" s="17">
        <v>0.36451218856717998</v>
      </c>
      <c r="J11" s="17">
        <v>0.47637158181725398</v>
      </c>
      <c r="K11" s="17">
        <v>0.32191892198684102</v>
      </c>
      <c r="L11" s="17">
        <v>0.41378143723702299</v>
      </c>
      <c r="M11" s="17"/>
      <c r="N11" s="17">
        <v>0.34817578873480398</v>
      </c>
      <c r="O11" s="17">
        <v>0.476762966806346</v>
      </c>
      <c r="P11" s="17">
        <v>0.33175005489717901</v>
      </c>
      <c r="Q11" s="17">
        <v>0.36207251245147698</v>
      </c>
      <c r="R11" s="17"/>
      <c r="S11" s="17">
        <v>0.40544866019098202</v>
      </c>
      <c r="T11" s="17">
        <v>0.15785848426819299</v>
      </c>
      <c r="U11" s="17">
        <v>0.453357469972408</v>
      </c>
      <c r="V11" s="17">
        <v>0.368287114447715</v>
      </c>
      <c r="W11" s="17">
        <v>0.46354461989637002</v>
      </c>
      <c r="X11" s="17">
        <v>0.46111383036110298</v>
      </c>
      <c r="Y11" s="17">
        <v>0.29728725485709001</v>
      </c>
      <c r="Z11" s="17">
        <v>0.60723163763685895</v>
      </c>
      <c r="AA11" s="17">
        <v>0.26990554028686398</v>
      </c>
      <c r="AB11" s="17">
        <v>0.59697374094325295</v>
      </c>
      <c r="AC11" s="17">
        <v>0.18866859558355201</v>
      </c>
      <c r="AD11" s="17">
        <v>0.43730675570413302</v>
      </c>
      <c r="AE11" s="17"/>
      <c r="AF11" s="17">
        <v>0.35537124128900299</v>
      </c>
      <c r="AG11" s="17">
        <v>0.449045565542387</v>
      </c>
      <c r="AH11" s="17">
        <v>0.29613600018267799</v>
      </c>
      <c r="AI11" s="17"/>
      <c r="AJ11" s="17">
        <v>0.299515727887113</v>
      </c>
      <c r="AK11" s="17">
        <v>0.47927537579238999</v>
      </c>
      <c r="AL11" s="17">
        <v>0.33352851423871499</v>
      </c>
      <c r="AM11" s="17">
        <v>0.30639504091561898</v>
      </c>
      <c r="AN11" s="17">
        <v>0.32624711963372399</v>
      </c>
    </row>
    <row r="12" spans="2:40" ht="75" x14ac:dyDescent="0.25">
      <c r="B12" s="18" t="s">
        <v>292</v>
      </c>
      <c r="C12" s="17">
        <v>0.37113991757989201</v>
      </c>
      <c r="D12" s="17">
        <v>0.39199910114901798</v>
      </c>
      <c r="E12" s="17">
        <v>0.35453963261120802</v>
      </c>
      <c r="F12" s="17"/>
      <c r="G12" s="17">
        <v>0.45779843033739398</v>
      </c>
      <c r="H12" s="17">
        <v>0.31473755964758399</v>
      </c>
      <c r="I12" s="17">
        <v>0.41817551331015002</v>
      </c>
      <c r="J12" s="17">
        <v>0.43106599746845797</v>
      </c>
      <c r="K12" s="17">
        <v>0.33019638984512001</v>
      </c>
      <c r="L12" s="17">
        <v>0.19486556604372299</v>
      </c>
      <c r="M12" s="17"/>
      <c r="N12" s="17">
        <v>0.42546420533686702</v>
      </c>
      <c r="O12" s="17">
        <v>0.295599318577142</v>
      </c>
      <c r="P12" s="17">
        <v>0.43094379114023101</v>
      </c>
      <c r="Q12" s="17">
        <v>0.33615344140525699</v>
      </c>
      <c r="R12" s="17"/>
      <c r="S12" s="17">
        <v>0.361474947308705</v>
      </c>
      <c r="T12" s="17">
        <v>0.53234850607291795</v>
      </c>
      <c r="U12" s="17">
        <v>0.34528175894056401</v>
      </c>
      <c r="V12" s="17">
        <v>0.43175002122997502</v>
      </c>
      <c r="W12" s="17">
        <v>0.38051798483341998</v>
      </c>
      <c r="X12" s="17">
        <v>0.27885905422802498</v>
      </c>
      <c r="Y12" s="17">
        <v>0.42115987156191198</v>
      </c>
      <c r="Z12" s="17">
        <v>0.604955753109224</v>
      </c>
      <c r="AA12" s="17">
        <v>0.27982052524905199</v>
      </c>
      <c r="AB12" s="17">
        <v>0.33170708989609499</v>
      </c>
      <c r="AC12" s="17">
        <v>0</v>
      </c>
      <c r="AD12" s="17">
        <v>0.250216598616602</v>
      </c>
      <c r="AE12" s="17"/>
      <c r="AF12" s="17">
        <v>0.35612052346408302</v>
      </c>
      <c r="AG12" s="17">
        <v>0.38503592955205301</v>
      </c>
      <c r="AH12" s="17">
        <v>0.29706148862645299</v>
      </c>
      <c r="AI12" s="17"/>
      <c r="AJ12" s="17">
        <v>0.35012294582871201</v>
      </c>
      <c r="AK12" s="17">
        <v>0.35623821135573802</v>
      </c>
      <c r="AL12" s="17">
        <v>0.44026377390902</v>
      </c>
      <c r="AM12" s="17">
        <v>0.68527101979972205</v>
      </c>
      <c r="AN12" s="17">
        <v>0.21426798470542299</v>
      </c>
    </row>
    <row r="13" spans="2:40" ht="30" x14ac:dyDescent="0.25">
      <c r="B13" s="18" t="s">
        <v>293</v>
      </c>
      <c r="C13" s="17">
        <v>0.35348023379743398</v>
      </c>
      <c r="D13" s="17">
        <v>0.328155327226481</v>
      </c>
      <c r="E13" s="17">
        <v>0.36790229216953801</v>
      </c>
      <c r="F13" s="17"/>
      <c r="G13" s="17">
        <v>0.31347987061922</v>
      </c>
      <c r="H13" s="17">
        <v>0.44674127269709502</v>
      </c>
      <c r="I13" s="17">
        <v>0.38128255866746502</v>
      </c>
      <c r="J13" s="17">
        <v>0.42206657078950599</v>
      </c>
      <c r="K13" s="17">
        <v>0.265293343173721</v>
      </c>
      <c r="L13" s="17">
        <v>0.16679758912092399</v>
      </c>
      <c r="M13" s="17"/>
      <c r="N13" s="17">
        <v>0.35229730956019201</v>
      </c>
      <c r="O13" s="17">
        <v>0.31183381705350199</v>
      </c>
      <c r="P13" s="17">
        <v>0.317461059812298</v>
      </c>
      <c r="Q13" s="17">
        <v>0.40774662287475899</v>
      </c>
      <c r="R13" s="17"/>
      <c r="S13" s="17">
        <v>0.37465574683021802</v>
      </c>
      <c r="T13" s="17">
        <v>0.296085167306187</v>
      </c>
      <c r="U13" s="17">
        <v>0.39819420916577603</v>
      </c>
      <c r="V13" s="17">
        <v>0.41115492266246301</v>
      </c>
      <c r="W13" s="17">
        <v>0.13357720899551301</v>
      </c>
      <c r="X13" s="17">
        <v>0.42930749773008697</v>
      </c>
      <c r="Y13" s="17">
        <v>0.59861387851510595</v>
      </c>
      <c r="Z13" s="17">
        <v>0.21800787018419501</v>
      </c>
      <c r="AA13" s="17">
        <v>0.30745800892282499</v>
      </c>
      <c r="AB13" s="17">
        <v>0.316836231783723</v>
      </c>
      <c r="AC13" s="17">
        <v>0.16457743167151001</v>
      </c>
      <c r="AD13" s="17">
        <v>0.313255127242552</v>
      </c>
      <c r="AE13" s="17"/>
      <c r="AF13" s="17">
        <v>0.329319526029552</v>
      </c>
      <c r="AG13" s="17">
        <v>0.36137638155393198</v>
      </c>
      <c r="AH13" s="17">
        <v>0.39683520851151799</v>
      </c>
      <c r="AI13" s="17"/>
      <c r="AJ13" s="17">
        <v>0.26731186871370899</v>
      </c>
      <c r="AK13" s="17">
        <v>0.42621349106331102</v>
      </c>
      <c r="AL13" s="17">
        <v>0.132582928613136</v>
      </c>
      <c r="AM13" s="17">
        <v>0.37887597888410302</v>
      </c>
      <c r="AN13" s="17">
        <v>0.36676307215552201</v>
      </c>
    </row>
    <row r="14" spans="2:40" x14ac:dyDescent="0.25">
      <c r="B14" s="18" t="s">
        <v>64</v>
      </c>
      <c r="C14" s="17">
        <v>4.94561793072806E-2</v>
      </c>
      <c r="D14" s="17">
        <v>5.5440513084371403E-2</v>
      </c>
      <c r="E14" s="17">
        <v>4.3025414020972097E-2</v>
      </c>
      <c r="F14" s="17"/>
      <c r="G14" s="17">
        <v>7.6070082400298805E-2</v>
      </c>
      <c r="H14" s="17">
        <v>2.0647389442017799E-2</v>
      </c>
      <c r="I14" s="17">
        <v>8.92459236027002E-2</v>
      </c>
      <c r="J14" s="17">
        <v>2.2978556460288301E-2</v>
      </c>
      <c r="K14" s="17">
        <v>0</v>
      </c>
      <c r="L14" s="17">
        <v>6.7516564886962602E-2</v>
      </c>
      <c r="M14" s="17"/>
      <c r="N14" s="17">
        <v>5.7317193879186198E-2</v>
      </c>
      <c r="O14" s="17">
        <v>2.1622605805491898E-2</v>
      </c>
      <c r="P14" s="17">
        <v>3.5131591644449303E-2</v>
      </c>
      <c r="Q14" s="17">
        <v>7.6879683389078801E-2</v>
      </c>
      <c r="R14" s="17"/>
      <c r="S14" s="17">
        <v>2.4575572231803899E-2</v>
      </c>
      <c r="T14" s="17">
        <v>3.3414220416784698E-2</v>
      </c>
      <c r="U14" s="17">
        <v>0.16067323201112799</v>
      </c>
      <c r="V14" s="17">
        <v>4.54089192735945E-2</v>
      </c>
      <c r="W14" s="17">
        <v>7.3845046948970705E-2</v>
      </c>
      <c r="X14" s="17">
        <v>0</v>
      </c>
      <c r="Y14" s="17">
        <v>4.0091429800123202E-2</v>
      </c>
      <c r="Z14" s="17">
        <v>8.3365137808961307E-2</v>
      </c>
      <c r="AA14" s="17">
        <v>0</v>
      </c>
      <c r="AB14" s="17">
        <v>0</v>
      </c>
      <c r="AC14" s="17">
        <v>0.112297708316699</v>
      </c>
      <c r="AD14" s="17">
        <v>0.114480295413787</v>
      </c>
      <c r="AE14" s="17"/>
      <c r="AF14" s="17">
        <v>4.0479178597366001E-2</v>
      </c>
      <c r="AG14" s="17">
        <v>4.5627314786751298E-2</v>
      </c>
      <c r="AH14" s="17">
        <v>0.110309190677556</v>
      </c>
      <c r="AI14" s="17"/>
      <c r="AJ14" s="17">
        <v>3.48905111272979E-2</v>
      </c>
      <c r="AK14" s="17">
        <v>2.7733650751714699E-2</v>
      </c>
      <c r="AL14" s="17">
        <v>7.2043790978133807E-2</v>
      </c>
      <c r="AM14" s="17">
        <v>0</v>
      </c>
      <c r="AN14" s="17">
        <v>0.21763952538960599</v>
      </c>
    </row>
    <row r="15" spans="2:40" x14ac:dyDescent="0.25">
      <c r="B15" s="18" t="s">
        <v>161</v>
      </c>
      <c r="C15" s="19">
        <v>4.3142547802043803E-3</v>
      </c>
      <c r="D15" s="19">
        <v>0</v>
      </c>
      <c r="E15" s="19">
        <v>1.01197202561801E-2</v>
      </c>
      <c r="F15" s="19"/>
      <c r="G15" s="19">
        <v>2.3937017681413202E-2</v>
      </c>
      <c r="H15" s="19">
        <v>0</v>
      </c>
      <c r="I15" s="19">
        <v>0</v>
      </c>
      <c r="J15" s="19">
        <v>0</v>
      </c>
      <c r="K15" s="19">
        <v>0</v>
      </c>
      <c r="L15" s="19">
        <v>0</v>
      </c>
      <c r="M15" s="19"/>
      <c r="N15" s="19">
        <v>0</v>
      </c>
      <c r="O15" s="19">
        <v>0</v>
      </c>
      <c r="P15" s="19">
        <v>1.6308140107017699E-2</v>
      </c>
      <c r="Q15" s="19">
        <v>0</v>
      </c>
      <c r="R15" s="19"/>
      <c r="S15" s="19">
        <v>0</v>
      </c>
      <c r="T15" s="19">
        <v>0</v>
      </c>
      <c r="U15" s="19">
        <v>0</v>
      </c>
      <c r="V15" s="19">
        <v>0</v>
      </c>
      <c r="W15" s="19">
        <v>0</v>
      </c>
      <c r="X15" s="19">
        <v>6.8830188529183101E-2</v>
      </c>
      <c r="Y15" s="19">
        <v>0</v>
      </c>
      <c r="Z15" s="19">
        <v>0</v>
      </c>
      <c r="AA15" s="19">
        <v>0</v>
      </c>
      <c r="AB15" s="19">
        <v>0</v>
      </c>
      <c r="AC15" s="19">
        <v>0</v>
      </c>
      <c r="AD15" s="19">
        <v>0</v>
      </c>
      <c r="AE15" s="19"/>
      <c r="AF15" s="19">
        <v>0</v>
      </c>
      <c r="AG15" s="19">
        <v>0</v>
      </c>
      <c r="AH15" s="19">
        <v>0</v>
      </c>
      <c r="AI15" s="19"/>
      <c r="AJ15" s="19">
        <v>0</v>
      </c>
      <c r="AK15" s="19">
        <v>1.2762863976927699E-2</v>
      </c>
      <c r="AL15" s="19">
        <v>0</v>
      </c>
      <c r="AM15" s="19">
        <v>0</v>
      </c>
      <c r="AN15" s="19">
        <v>0</v>
      </c>
    </row>
    <row r="16" spans="2:40" x14ac:dyDescent="0.25">
      <c r="B16" s="16" t="s">
        <v>322</v>
      </c>
    </row>
    <row r="17" spans="2:2" x14ac:dyDescent="0.25">
      <c r="B17" t="s">
        <v>67</v>
      </c>
    </row>
    <row r="18" spans="2:2" x14ac:dyDescent="0.25">
      <c r="B18" t="s">
        <v>68</v>
      </c>
    </row>
    <row r="20" spans="2:2" x14ac:dyDescent="0.25">
      <c r="B20"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B2:AN22"/>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323</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225</v>
      </c>
      <c r="D7" s="10">
        <v>123</v>
      </c>
      <c r="E7" s="10">
        <v>99</v>
      </c>
      <c r="F7" s="10"/>
      <c r="G7" s="10">
        <v>41</v>
      </c>
      <c r="H7" s="10">
        <v>47</v>
      </c>
      <c r="I7" s="10">
        <v>46</v>
      </c>
      <c r="J7" s="10">
        <v>38</v>
      </c>
      <c r="K7" s="10">
        <v>22</v>
      </c>
      <c r="L7" s="10">
        <v>31</v>
      </c>
      <c r="M7" s="10"/>
      <c r="N7" s="10">
        <v>54</v>
      </c>
      <c r="O7" s="10">
        <v>51</v>
      </c>
      <c r="P7" s="10">
        <v>55</v>
      </c>
      <c r="Q7" s="10">
        <v>64</v>
      </c>
      <c r="R7" s="10"/>
      <c r="S7" s="10">
        <v>42</v>
      </c>
      <c r="T7" s="10">
        <v>25</v>
      </c>
      <c r="U7" s="10">
        <v>18</v>
      </c>
      <c r="V7" s="10">
        <v>21</v>
      </c>
      <c r="W7" s="10">
        <v>15</v>
      </c>
      <c r="X7" s="10">
        <v>15</v>
      </c>
      <c r="Y7" s="10">
        <v>24</v>
      </c>
      <c r="Z7" s="10">
        <v>13</v>
      </c>
      <c r="AA7" s="10">
        <v>19</v>
      </c>
      <c r="AB7" s="10">
        <v>15</v>
      </c>
      <c r="AC7" s="10">
        <v>11</v>
      </c>
      <c r="AD7" s="10">
        <v>7</v>
      </c>
      <c r="AE7" s="10"/>
      <c r="AF7" s="10">
        <v>96</v>
      </c>
      <c r="AG7" s="10">
        <v>89</v>
      </c>
      <c r="AH7" s="10">
        <v>20</v>
      </c>
      <c r="AI7" s="10"/>
      <c r="AJ7" s="10">
        <v>81</v>
      </c>
      <c r="AK7" s="10">
        <v>76</v>
      </c>
      <c r="AL7" s="10">
        <v>14</v>
      </c>
      <c r="AM7" s="10">
        <v>3</v>
      </c>
      <c r="AN7" s="10">
        <v>14</v>
      </c>
    </row>
    <row r="8" spans="2:40" ht="30" customHeight="1" x14ac:dyDescent="0.25">
      <c r="B8" s="11" t="s">
        <v>20</v>
      </c>
      <c r="C8" s="11">
        <v>234</v>
      </c>
      <c r="D8" s="11">
        <v>131</v>
      </c>
      <c r="E8" s="11">
        <v>100</v>
      </c>
      <c r="F8" s="11"/>
      <c r="G8" s="11">
        <v>42</v>
      </c>
      <c r="H8" s="11">
        <v>48</v>
      </c>
      <c r="I8" s="11">
        <v>49</v>
      </c>
      <c r="J8" s="11">
        <v>45</v>
      </c>
      <c r="K8" s="11">
        <v>21</v>
      </c>
      <c r="L8" s="11">
        <v>29</v>
      </c>
      <c r="M8" s="11"/>
      <c r="N8" s="11">
        <v>52</v>
      </c>
      <c r="O8" s="11">
        <v>50</v>
      </c>
      <c r="P8" s="11">
        <v>62</v>
      </c>
      <c r="Q8" s="11">
        <v>70</v>
      </c>
      <c r="R8" s="11"/>
      <c r="S8" s="11">
        <v>44</v>
      </c>
      <c r="T8" s="11">
        <v>25</v>
      </c>
      <c r="U8" s="11">
        <v>19</v>
      </c>
      <c r="V8" s="11">
        <v>24</v>
      </c>
      <c r="W8" s="11">
        <v>16</v>
      </c>
      <c r="X8" s="11">
        <v>15</v>
      </c>
      <c r="Y8" s="11">
        <v>25</v>
      </c>
      <c r="Z8" s="11">
        <v>12</v>
      </c>
      <c r="AA8" s="11">
        <v>19</v>
      </c>
      <c r="AB8" s="11">
        <v>15</v>
      </c>
      <c r="AC8" s="11">
        <v>11</v>
      </c>
      <c r="AD8" s="11">
        <v>10</v>
      </c>
      <c r="AE8" s="11"/>
      <c r="AF8" s="11">
        <v>101</v>
      </c>
      <c r="AG8" s="11">
        <v>93</v>
      </c>
      <c r="AH8" s="11">
        <v>20</v>
      </c>
      <c r="AI8" s="11"/>
      <c r="AJ8" s="11">
        <v>83</v>
      </c>
      <c r="AK8" s="11">
        <v>79</v>
      </c>
      <c r="AL8" s="11">
        <v>15</v>
      </c>
      <c r="AM8" s="11">
        <v>3</v>
      </c>
      <c r="AN8" s="11">
        <v>15</v>
      </c>
    </row>
    <row r="9" spans="2:40" x14ac:dyDescent="0.25">
      <c r="B9" s="18" t="s">
        <v>296</v>
      </c>
      <c r="C9" s="17">
        <v>1.7214748554470902E-2</v>
      </c>
      <c r="D9" s="17">
        <v>7.5325933760521701E-3</v>
      </c>
      <c r="E9" s="17">
        <v>3.0463897980449399E-2</v>
      </c>
      <c r="F9" s="17"/>
      <c r="G9" s="17">
        <v>2.55655182710256E-2</v>
      </c>
      <c r="H9" s="17">
        <v>2.05841814880269E-2</v>
      </c>
      <c r="I9" s="17">
        <v>2.1413461091646199E-2</v>
      </c>
      <c r="J9" s="17">
        <v>2.02576417891361E-2</v>
      </c>
      <c r="K9" s="17">
        <v>0</v>
      </c>
      <c r="L9" s="17">
        <v>0</v>
      </c>
      <c r="M9" s="17"/>
      <c r="N9" s="17">
        <v>5.6777948605479002E-2</v>
      </c>
      <c r="O9" s="17">
        <v>0</v>
      </c>
      <c r="P9" s="17">
        <v>0</v>
      </c>
      <c r="Q9" s="17">
        <v>1.5507844849096199E-2</v>
      </c>
      <c r="R9" s="17"/>
      <c r="S9" s="17">
        <v>2.4656315402317799E-2</v>
      </c>
      <c r="T9" s="17">
        <v>3.9760774521750197E-2</v>
      </c>
      <c r="U9" s="17">
        <v>0</v>
      </c>
      <c r="V9" s="17">
        <v>0</v>
      </c>
      <c r="W9" s="17">
        <v>6.6231449957520394E-2</v>
      </c>
      <c r="X9" s="17">
        <v>0</v>
      </c>
      <c r="Y9" s="17">
        <v>3.6000131453977603E-2</v>
      </c>
      <c r="Z9" s="17">
        <v>0</v>
      </c>
      <c r="AA9" s="17">
        <v>0</v>
      </c>
      <c r="AB9" s="17">
        <v>0</v>
      </c>
      <c r="AC9" s="17">
        <v>0</v>
      </c>
      <c r="AD9" s="17">
        <v>0</v>
      </c>
      <c r="AE9" s="17"/>
      <c r="AF9" s="17">
        <v>0</v>
      </c>
      <c r="AG9" s="17">
        <v>2.1143767981633501E-2</v>
      </c>
      <c r="AH9" s="17">
        <v>4.8470061530417399E-2</v>
      </c>
      <c r="AI9" s="17"/>
      <c r="AJ9" s="17">
        <v>3.5663274286838402E-2</v>
      </c>
      <c r="AK9" s="17">
        <v>0</v>
      </c>
      <c r="AL9" s="17">
        <v>0</v>
      </c>
      <c r="AM9" s="17">
        <v>0</v>
      </c>
      <c r="AN9" s="17">
        <v>0</v>
      </c>
    </row>
    <row r="10" spans="2:40" ht="30" x14ac:dyDescent="0.25">
      <c r="B10" s="18" t="s">
        <v>297</v>
      </c>
      <c r="C10" s="17">
        <v>0.106746762656378</v>
      </c>
      <c r="D10" s="17">
        <v>8.9224220289410197E-2</v>
      </c>
      <c r="E10" s="17">
        <v>0.13293638149633499</v>
      </c>
      <c r="F10" s="17"/>
      <c r="G10" s="17">
        <v>9.4831783087179003E-2</v>
      </c>
      <c r="H10" s="17">
        <v>0.10384877045315399</v>
      </c>
      <c r="I10" s="17">
        <v>0.15251199522300099</v>
      </c>
      <c r="J10" s="17">
        <v>6.4596083437176405E-2</v>
      </c>
      <c r="K10" s="17">
        <v>0.26663185255342198</v>
      </c>
      <c r="L10" s="17">
        <v>0</v>
      </c>
      <c r="M10" s="17"/>
      <c r="N10" s="17">
        <v>0.110342839145915</v>
      </c>
      <c r="O10" s="17">
        <v>0.11538984220564399</v>
      </c>
      <c r="P10" s="17">
        <v>0.113428065189531</v>
      </c>
      <c r="Q10" s="17">
        <v>9.3328747241717497E-2</v>
      </c>
      <c r="R10" s="17"/>
      <c r="S10" s="17">
        <v>5.0622139973891499E-2</v>
      </c>
      <c r="T10" s="17">
        <v>4.5875992601236301E-2</v>
      </c>
      <c r="U10" s="17">
        <v>0.17705437301646501</v>
      </c>
      <c r="V10" s="17">
        <v>4.54089192735945E-2</v>
      </c>
      <c r="W10" s="17">
        <v>0</v>
      </c>
      <c r="X10" s="17">
        <v>0.280200844795856</v>
      </c>
      <c r="Y10" s="17">
        <v>0.160813691941328</v>
      </c>
      <c r="Z10" s="17">
        <v>8.6256064311445294E-2</v>
      </c>
      <c r="AA10" s="17">
        <v>0.13922930076624099</v>
      </c>
      <c r="AB10" s="17">
        <v>0.18134979943982901</v>
      </c>
      <c r="AC10" s="17">
        <v>8.2043333994664194E-2</v>
      </c>
      <c r="AD10" s="17">
        <v>0.17918130190958401</v>
      </c>
      <c r="AE10" s="17"/>
      <c r="AF10" s="17">
        <v>0.115382461786944</v>
      </c>
      <c r="AG10" s="17">
        <v>0.10296338636975701</v>
      </c>
      <c r="AH10" s="17">
        <v>9.4966647030123696E-2</v>
      </c>
      <c r="AI10" s="17"/>
      <c r="AJ10" s="17">
        <v>9.5948187575789698E-2</v>
      </c>
      <c r="AK10" s="17">
        <v>0.17688863389495099</v>
      </c>
      <c r="AL10" s="17">
        <v>7.5424842064015299E-2</v>
      </c>
      <c r="AM10" s="17">
        <v>0</v>
      </c>
      <c r="AN10" s="17">
        <v>0</v>
      </c>
    </row>
    <row r="11" spans="2:40" ht="30" x14ac:dyDescent="0.25">
      <c r="B11" s="18" t="s">
        <v>298</v>
      </c>
      <c r="C11" s="17">
        <v>0.18624752138686099</v>
      </c>
      <c r="D11" s="17">
        <v>0.18030318882684301</v>
      </c>
      <c r="E11" s="17">
        <v>0.199521674118596</v>
      </c>
      <c r="F11" s="17"/>
      <c r="G11" s="17">
        <v>0.225247184728044</v>
      </c>
      <c r="H11" s="17">
        <v>0.16813470592829399</v>
      </c>
      <c r="I11" s="17">
        <v>0.134334996025085</v>
      </c>
      <c r="J11" s="17">
        <v>0.18625373391597699</v>
      </c>
      <c r="K11" s="17">
        <v>0.182607713908193</v>
      </c>
      <c r="L11" s="17">
        <v>0.25073859601756598</v>
      </c>
      <c r="M11" s="17"/>
      <c r="N11" s="17">
        <v>0.100427171004409</v>
      </c>
      <c r="O11" s="17">
        <v>0.25800400782882799</v>
      </c>
      <c r="P11" s="17">
        <v>0.21700640903226001</v>
      </c>
      <c r="Q11" s="17">
        <v>0.17413557280091299</v>
      </c>
      <c r="R11" s="17"/>
      <c r="S11" s="17">
        <v>0.24403211455289101</v>
      </c>
      <c r="T11" s="17">
        <v>0.29323770881731198</v>
      </c>
      <c r="U11" s="17">
        <v>5.48725850211376E-2</v>
      </c>
      <c r="V11" s="17">
        <v>0.250768974570241</v>
      </c>
      <c r="W11" s="17">
        <v>0.32637142208697001</v>
      </c>
      <c r="X11" s="17">
        <v>0.17705908277077301</v>
      </c>
      <c r="Y11" s="17">
        <v>8.3362521303629894E-2</v>
      </c>
      <c r="Z11" s="17">
        <v>0.293022356636645</v>
      </c>
      <c r="AA11" s="17">
        <v>0.171555827511568</v>
      </c>
      <c r="AB11" s="17">
        <v>0</v>
      </c>
      <c r="AC11" s="17">
        <v>0.16230805999586601</v>
      </c>
      <c r="AD11" s="17">
        <v>0</v>
      </c>
      <c r="AE11" s="17"/>
      <c r="AF11" s="17">
        <v>0.223497147894932</v>
      </c>
      <c r="AG11" s="17">
        <v>0.18306466795763099</v>
      </c>
      <c r="AH11" s="17">
        <v>9.4225526054428299E-2</v>
      </c>
      <c r="AI11" s="17"/>
      <c r="AJ11" s="17">
        <v>0.217770075697854</v>
      </c>
      <c r="AK11" s="17">
        <v>0.140699179806695</v>
      </c>
      <c r="AL11" s="17">
        <v>0.19300200696744499</v>
      </c>
      <c r="AM11" s="17">
        <v>0.37887597888410302</v>
      </c>
      <c r="AN11" s="17">
        <v>0.13518649048178999</v>
      </c>
    </row>
    <row r="12" spans="2:40" ht="30" x14ac:dyDescent="0.25">
      <c r="B12" s="18" t="s">
        <v>299</v>
      </c>
      <c r="C12" s="17">
        <v>0.16536032809981799</v>
      </c>
      <c r="D12" s="17">
        <v>0.14386059706436199</v>
      </c>
      <c r="E12" s="17">
        <v>0.198500351024918</v>
      </c>
      <c r="F12" s="17"/>
      <c r="G12" s="17">
        <v>0.243140002771594</v>
      </c>
      <c r="H12" s="17">
        <v>0.21373032996896099</v>
      </c>
      <c r="I12" s="17">
        <v>0.170544432365101</v>
      </c>
      <c r="J12" s="17">
        <v>9.3831922652139702E-2</v>
      </c>
      <c r="K12" s="17">
        <v>9.6052863807175398E-2</v>
      </c>
      <c r="L12" s="17">
        <v>0.12337277765937101</v>
      </c>
      <c r="M12" s="17"/>
      <c r="N12" s="17">
        <v>0.15074399831000501</v>
      </c>
      <c r="O12" s="17">
        <v>0.23863874603225799</v>
      </c>
      <c r="P12" s="17">
        <v>0.19314676322683599</v>
      </c>
      <c r="Q12" s="17">
        <v>8.8239904113581902E-2</v>
      </c>
      <c r="R12" s="17"/>
      <c r="S12" s="17">
        <v>0.16201745563206099</v>
      </c>
      <c r="T12" s="17">
        <v>0.18952553693882099</v>
      </c>
      <c r="U12" s="17">
        <v>0.27245513518742898</v>
      </c>
      <c r="V12" s="17">
        <v>0.17241874945247099</v>
      </c>
      <c r="W12" s="17">
        <v>0.20828397948157701</v>
      </c>
      <c r="X12" s="17">
        <v>0.14644330148443799</v>
      </c>
      <c r="Y12" s="17">
        <v>7.7055815072389094E-2</v>
      </c>
      <c r="Z12" s="17">
        <v>0.31015189827249401</v>
      </c>
      <c r="AA12" s="17">
        <v>0.15292915680855201</v>
      </c>
      <c r="AB12" s="17">
        <v>7.7912514986329603E-2</v>
      </c>
      <c r="AC12" s="17">
        <v>9.7400357114145797E-2</v>
      </c>
      <c r="AD12" s="17">
        <v>0.12616497015502101</v>
      </c>
      <c r="AE12" s="17"/>
      <c r="AF12" s="17">
        <v>0.18444064353110101</v>
      </c>
      <c r="AG12" s="17">
        <v>0.13803728053627001</v>
      </c>
      <c r="AH12" s="17">
        <v>0.103157639945479</v>
      </c>
      <c r="AI12" s="17"/>
      <c r="AJ12" s="17">
        <v>0.163255041404573</v>
      </c>
      <c r="AK12" s="17">
        <v>0.17362216908710201</v>
      </c>
      <c r="AL12" s="17">
        <v>0.122002259220403</v>
      </c>
      <c r="AM12" s="17">
        <v>0.30639504091561898</v>
      </c>
      <c r="AN12" s="17">
        <v>0.27147206037094201</v>
      </c>
    </row>
    <row r="13" spans="2:40" ht="30" x14ac:dyDescent="0.25">
      <c r="B13" s="18" t="s">
        <v>300</v>
      </c>
      <c r="C13" s="17">
        <v>0.16546057947637799</v>
      </c>
      <c r="D13" s="17">
        <v>0.202011008773642</v>
      </c>
      <c r="E13" s="17">
        <v>0.112186879170332</v>
      </c>
      <c r="F13" s="17"/>
      <c r="G13" s="17">
        <v>0.19249098595761199</v>
      </c>
      <c r="H13" s="17">
        <v>0.17565224535811699</v>
      </c>
      <c r="I13" s="17">
        <v>0.13245805350378101</v>
      </c>
      <c r="J13" s="17">
        <v>0.154973396738912</v>
      </c>
      <c r="K13" s="17">
        <v>0.137966643301181</v>
      </c>
      <c r="L13" s="17">
        <v>0.20156949002786401</v>
      </c>
      <c r="M13" s="17"/>
      <c r="N13" s="17">
        <v>0.210020316867253</v>
      </c>
      <c r="O13" s="17">
        <v>0.100038875453673</v>
      </c>
      <c r="P13" s="17">
        <v>0.172388577545356</v>
      </c>
      <c r="Q13" s="17">
        <v>0.174924807222058</v>
      </c>
      <c r="R13" s="17"/>
      <c r="S13" s="17">
        <v>0.24147518871571999</v>
      </c>
      <c r="T13" s="17">
        <v>0.17336792388785899</v>
      </c>
      <c r="U13" s="17">
        <v>0.11180144062075</v>
      </c>
      <c r="V13" s="17">
        <v>0.13986705411612799</v>
      </c>
      <c r="W13" s="17">
        <v>6.18334938866597E-2</v>
      </c>
      <c r="X13" s="17">
        <v>6.4354788416005906E-2</v>
      </c>
      <c r="Y13" s="17">
        <v>0.218463981147928</v>
      </c>
      <c r="Z13" s="17">
        <v>0.15050515536558301</v>
      </c>
      <c r="AA13" s="17">
        <v>0.122623349118231</v>
      </c>
      <c r="AB13" s="17">
        <v>0.193047911661785</v>
      </c>
      <c r="AC13" s="17">
        <v>0.36488326476845001</v>
      </c>
      <c r="AD13" s="17">
        <v>0</v>
      </c>
      <c r="AE13" s="17"/>
      <c r="AF13" s="17">
        <v>0.14532792504849901</v>
      </c>
      <c r="AG13" s="17">
        <v>0.174169014009846</v>
      </c>
      <c r="AH13" s="17">
        <v>9.9503125926777194E-2</v>
      </c>
      <c r="AI13" s="17"/>
      <c r="AJ13" s="17">
        <v>0.114448562061005</v>
      </c>
      <c r="AK13" s="17">
        <v>0.17996951956014401</v>
      </c>
      <c r="AL13" s="17">
        <v>7.5741293247960501E-2</v>
      </c>
      <c r="AM13" s="17">
        <v>0.31472898020027801</v>
      </c>
      <c r="AN13" s="17">
        <v>5.7733646246617802E-2</v>
      </c>
    </row>
    <row r="14" spans="2:40" ht="30" x14ac:dyDescent="0.25">
      <c r="B14" s="18" t="s">
        <v>301</v>
      </c>
      <c r="C14" s="17">
        <v>0.100369491862767</v>
      </c>
      <c r="D14" s="17">
        <v>7.8682159932046705E-2</v>
      </c>
      <c r="E14" s="17">
        <v>0.112597757126535</v>
      </c>
      <c r="F14" s="17"/>
      <c r="G14" s="17">
        <v>6.8363931200126404E-2</v>
      </c>
      <c r="H14" s="17">
        <v>0.12837512941711399</v>
      </c>
      <c r="I14" s="17">
        <v>0.10399688264491</v>
      </c>
      <c r="J14" s="17">
        <v>0.118110102610407</v>
      </c>
      <c r="K14" s="17">
        <v>6.6472238940928699E-2</v>
      </c>
      <c r="L14" s="17">
        <v>9.14305277162685E-2</v>
      </c>
      <c r="M14" s="17"/>
      <c r="N14" s="17">
        <v>0.15152693126095301</v>
      </c>
      <c r="O14" s="17">
        <v>9.7119717067981601E-2</v>
      </c>
      <c r="P14" s="17">
        <v>5.6937756613698397E-2</v>
      </c>
      <c r="Q14" s="17">
        <v>0.104445632253996</v>
      </c>
      <c r="R14" s="17"/>
      <c r="S14" s="17">
        <v>6.95479201390026E-2</v>
      </c>
      <c r="T14" s="17">
        <v>4.2114163069348599E-2</v>
      </c>
      <c r="U14" s="17">
        <v>0.10434150060758</v>
      </c>
      <c r="V14" s="17">
        <v>8.0151205362054195E-2</v>
      </c>
      <c r="W14" s="17">
        <v>6.5122031991184395E-2</v>
      </c>
      <c r="X14" s="17">
        <v>7.0648497402298394E-2</v>
      </c>
      <c r="Y14" s="17">
        <v>0.119665255195483</v>
      </c>
      <c r="Z14" s="17">
        <v>7.7731839451225304E-2</v>
      </c>
      <c r="AA14" s="17">
        <v>0.160280458241635</v>
      </c>
      <c r="AB14" s="17">
        <v>0.25609288455233398</v>
      </c>
      <c r="AC14" s="17">
        <v>0</v>
      </c>
      <c r="AD14" s="17">
        <v>0.26903164697249699</v>
      </c>
      <c r="AE14" s="17"/>
      <c r="AF14" s="17">
        <v>4.2798596684362797E-2</v>
      </c>
      <c r="AG14" s="17">
        <v>0.151483062808075</v>
      </c>
      <c r="AH14" s="17">
        <v>0.154225992969062</v>
      </c>
      <c r="AI14" s="17"/>
      <c r="AJ14" s="17">
        <v>8.9601657913359695E-2</v>
      </c>
      <c r="AK14" s="17">
        <v>0.125386412289236</v>
      </c>
      <c r="AL14" s="17">
        <v>8.1261096985221395E-2</v>
      </c>
      <c r="AM14" s="17">
        <v>0</v>
      </c>
      <c r="AN14" s="17">
        <v>0.140392801647785</v>
      </c>
    </row>
    <row r="15" spans="2:40" ht="30" x14ac:dyDescent="0.25">
      <c r="B15" s="18" t="s">
        <v>302</v>
      </c>
      <c r="C15" s="17">
        <v>5.7034931350465001E-2</v>
      </c>
      <c r="D15" s="17">
        <v>7.1597646173141294E-2</v>
      </c>
      <c r="E15" s="17">
        <v>3.9533403872026598E-2</v>
      </c>
      <c r="F15" s="17"/>
      <c r="G15" s="17">
        <v>5.6625558952131998E-2</v>
      </c>
      <c r="H15" s="17">
        <v>4.1908553428373997E-2</v>
      </c>
      <c r="I15" s="17">
        <v>6.0621643420198303E-2</v>
      </c>
      <c r="J15" s="17">
        <v>9.3311346434997999E-2</v>
      </c>
      <c r="K15" s="17">
        <v>0</v>
      </c>
      <c r="L15" s="17">
        <v>6.1905938097795703E-2</v>
      </c>
      <c r="M15" s="17"/>
      <c r="N15" s="17">
        <v>5.7647141033575197E-2</v>
      </c>
      <c r="O15" s="17">
        <v>3.58003422804977E-2</v>
      </c>
      <c r="P15" s="17">
        <v>8.6554729191168994E-2</v>
      </c>
      <c r="Q15" s="17">
        <v>4.62202649067096E-2</v>
      </c>
      <c r="R15" s="17"/>
      <c r="S15" s="17">
        <v>4.9312988362496001E-2</v>
      </c>
      <c r="T15" s="17">
        <v>3.2854511449439697E-2</v>
      </c>
      <c r="U15" s="17">
        <v>6.8820395646166904E-2</v>
      </c>
      <c r="V15" s="17">
        <v>0.119388265396091</v>
      </c>
      <c r="W15" s="17">
        <v>6.0748846596901003E-2</v>
      </c>
      <c r="X15" s="17">
        <v>0</v>
      </c>
      <c r="Y15" s="17">
        <v>3.82411711950537E-2</v>
      </c>
      <c r="Z15" s="17">
        <v>8.2332685962608204E-2</v>
      </c>
      <c r="AA15" s="17">
        <v>0.106421698445877</v>
      </c>
      <c r="AB15" s="17">
        <v>0</v>
      </c>
      <c r="AC15" s="17">
        <v>0.112297708316699</v>
      </c>
      <c r="AD15" s="17">
        <v>0</v>
      </c>
      <c r="AE15" s="17"/>
      <c r="AF15" s="17">
        <v>7.9356361109110998E-2</v>
      </c>
      <c r="AG15" s="17">
        <v>4.67292932693315E-2</v>
      </c>
      <c r="AH15" s="17">
        <v>4.9534316300783497E-2</v>
      </c>
      <c r="AI15" s="17"/>
      <c r="AJ15" s="17">
        <v>4.5432705682223601E-2</v>
      </c>
      <c r="AK15" s="17">
        <v>6.3008415874038395E-2</v>
      </c>
      <c r="AL15" s="17">
        <v>0.30426029729041199</v>
      </c>
      <c r="AM15" s="17">
        <v>0</v>
      </c>
      <c r="AN15" s="17">
        <v>0</v>
      </c>
    </row>
    <row r="16" spans="2:40" x14ac:dyDescent="0.25">
      <c r="B16" s="18" t="s">
        <v>303</v>
      </c>
      <c r="C16" s="17">
        <v>9.3934920042757206E-2</v>
      </c>
      <c r="D16" s="17">
        <v>0.12084508529464801</v>
      </c>
      <c r="E16" s="17">
        <v>6.1258923890479801E-2</v>
      </c>
      <c r="F16" s="17"/>
      <c r="G16" s="17">
        <v>4.8924941038748601E-2</v>
      </c>
      <c r="H16" s="17">
        <v>0.12711869451594099</v>
      </c>
      <c r="I16" s="17">
        <v>0.112724540044291</v>
      </c>
      <c r="J16" s="17">
        <v>0.100479796245525</v>
      </c>
      <c r="K16" s="17">
        <v>3.8922866253237702E-2</v>
      </c>
      <c r="L16" s="17">
        <v>0.102168468587679</v>
      </c>
      <c r="M16" s="17"/>
      <c r="N16" s="17">
        <v>9.0784066274836595E-2</v>
      </c>
      <c r="O16" s="17">
        <v>1.7766695196181001E-2</v>
      </c>
      <c r="P16" s="17">
        <v>8.8096071178139099E-2</v>
      </c>
      <c r="Q16" s="17">
        <v>0.15716650998443801</v>
      </c>
      <c r="R16" s="17"/>
      <c r="S16" s="17">
        <v>9.0646722266211094E-2</v>
      </c>
      <c r="T16" s="17">
        <v>7.6039678494155896E-2</v>
      </c>
      <c r="U16" s="17">
        <v>5.5714269137605403E-2</v>
      </c>
      <c r="V16" s="17">
        <v>9.8518751597800602E-2</v>
      </c>
      <c r="W16" s="17">
        <v>0.13756372905021699</v>
      </c>
      <c r="X16" s="17">
        <v>7.6688944762725406E-2</v>
      </c>
      <c r="Y16" s="17">
        <v>0.17931920485379199</v>
      </c>
      <c r="Z16" s="17">
        <v>0</v>
      </c>
      <c r="AA16" s="17">
        <v>0</v>
      </c>
      <c r="AB16" s="17">
        <v>0.20146902206712999</v>
      </c>
      <c r="AC16" s="17">
        <v>0.18106727581017501</v>
      </c>
      <c r="AD16" s="17">
        <v>0</v>
      </c>
      <c r="AE16" s="17"/>
      <c r="AF16" s="17">
        <v>0.12822829533379199</v>
      </c>
      <c r="AG16" s="17">
        <v>5.3165655347717999E-2</v>
      </c>
      <c r="AH16" s="17">
        <v>0.15864656383044701</v>
      </c>
      <c r="AI16" s="17"/>
      <c r="AJ16" s="17">
        <v>0.13092989587631201</v>
      </c>
      <c r="AK16" s="17">
        <v>7.7560509477619805E-2</v>
      </c>
      <c r="AL16" s="17">
        <v>0</v>
      </c>
      <c r="AM16" s="17">
        <v>0</v>
      </c>
      <c r="AN16" s="17">
        <v>7.0011806022695897E-2</v>
      </c>
    </row>
    <row r="17" spans="2:40" x14ac:dyDescent="0.25">
      <c r="B17" s="18" t="s">
        <v>64</v>
      </c>
      <c r="C17" s="19">
        <v>0.10763071657010399</v>
      </c>
      <c r="D17" s="19">
        <v>0.105943500269855</v>
      </c>
      <c r="E17" s="19">
        <v>0.11300073132032901</v>
      </c>
      <c r="F17" s="19"/>
      <c r="G17" s="19">
        <v>4.4810093993538601E-2</v>
      </c>
      <c r="H17" s="19">
        <v>2.0647389442017799E-2</v>
      </c>
      <c r="I17" s="19">
        <v>0.111393995681987</v>
      </c>
      <c r="J17" s="19">
        <v>0.168185976175729</v>
      </c>
      <c r="K17" s="19">
        <v>0.21134582123586301</v>
      </c>
      <c r="L17" s="19">
        <v>0.168814201893456</v>
      </c>
      <c r="M17" s="19"/>
      <c r="N17" s="19">
        <v>7.1729587497575395E-2</v>
      </c>
      <c r="O17" s="19">
        <v>0.137241773934938</v>
      </c>
      <c r="P17" s="19">
        <v>7.2441628023010504E-2</v>
      </c>
      <c r="Q17" s="19">
        <v>0.14603071662748901</v>
      </c>
      <c r="R17" s="19"/>
      <c r="S17" s="19">
        <v>6.7689154955408004E-2</v>
      </c>
      <c r="T17" s="19">
        <v>0.107223710220077</v>
      </c>
      <c r="U17" s="19">
        <v>0.15494030076286699</v>
      </c>
      <c r="V17" s="19">
        <v>9.3478080231619104E-2</v>
      </c>
      <c r="W17" s="19">
        <v>7.3845046948970705E-2</v>
      </c>
      <c r="X17" s="19">
        <v>0.184604540367902</v>
      </c>
      <c r="Y17" s="19">
        <v>8.7078227836417499E-2</v>
      </c>
      <c r="Z17" s="19">
        <v>0</v>
      </c>
      <c r="AA17" s="19">
        <v>0.14696020910789701</v>
      </c>
      <c r="AB17" s="19">
        <v>9.0127867292592201E-2</v>
      </c>
      <c r="AC17" s="19">
        <v>0</v>
      </c>
      <c r="AD17" s="19">
        <v>0.425622080962898</v>
      </c>
      <c r="AE17" s="19"/>
      <c r="AF17" s="19">
        <v>8.0968568611257799E-2</v>
      </c>
      <c r="AG17" s="19">
        <v>0.129243871719738</v>
      </c>
      <c r="AH17" s="19">
        <v>0.19727012641248201</v>
      </c>
      <c r="AI17" s="19"/>
      <c r="AJ17" s="19">
        <v>0.106950599502045</v>
      </c>
      <c r="AK17" s="19">
        <v>6.2865160010214402E-2</v>
      </c>
      <c r="AL17" s="19">
        <v>0.148308204224542</v>
      </c>
      <c r="AM17" s="19">
        <v>0</v>
      </c>
      <c r="AN17" s="19">
        <v>0.32520319523016999</v>
      </c>
    </row>
    <row r="18" spans="2:40" x14ac:dyDescent="0.25">
      <c r="B18" s="16" t="s">
        <v>322</v>
      </c>
    </row>
    <row r="19" spans="2:40" x14ac:dyDescent="0.25">
      <c r="B19" t="s">
        <v>67</v>
      </c>
    </row>
    <row r="20" spans="2:40" x14ac:dyDescent="0.25">
      <c r="B20" t="s">
        <v>68</v>
      </c>
    </row>
    <row r="22" spans="2:40" x14ac:dyDescent="0.25">
      <c r="B22"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B2:AN17"/>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308</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225</v>
      </c>
      <c r="D7" s="10">
        <v>123</v>
      </c>
      <c r="E7" s="10">
        <v>99</v>
      </c>
      <c r="F7" s="10"/>
      <c r="G7" s="10">
        <v>41</v>
      </c>
      <c r="H7" s="10">
        <v>47</v>
      </c>
      <c r="I7" s="10">
        <v>46</v>
      </c>
      <c r="J7" s="10">
        <v>38</v>
      </c>
      <c r="K7" s="10">
        <v>22</v>
      </c>
      <c r="L7" s="10">
        <v>31</v>
      </c>
      <c r="M7" s="10"/>
      <c r="N7" s="10">
        <v>54</v>
      </c>
      <c r="O7" s="10">
        <v>51</v>
      </c>
      <c r="P7" s="10">
        <v>55</v>
      </c>
      <c r="Q7" s="10">
        <v>64</v>
      </c>
      <c r="R7" s="10"/>
      <c r="S7" s="10">
        <v>42</v>
      </c>
      <c r="T7" s="10">
        <v>25</v>
      </c>
      <c r="U7" s="10">
        <v>18</v>
      </c>
      <c r="V7" s="10">
        <v>21</v>
      </c>
      <c r="W7" s="10">
        <v>15</v>
      </c>
      <c r="X7" s="10">
        <v>15</v>
      </c>
      <c r="Y7" s="10">
        <v>24</v>
      </c>
      <c r="Z7" s="10">
        <v>13</v>
      </c>
      <c r="AA7" s="10">
        <v>19</v>
      </c>
      <c r="AB7" s="10">
        <v>15</v>
      </c>
      <c r="AC7" s="10">
        <v>11</v>
      </c>
      <c r="AD7" s="10">
        <v>7</v>
      </c>
      <c r="AE7" s="10"/>
      <c r="AF7" s="10">
        <v>96</v>
      </c>
      <c r="AG7" s="10">
        <v>89</v>
      </c>
      <c r="AH7" s="10">
        <v>20</v>
      </c>
      <c r="AI7" s="10"/>
      <c r="AJ7" s="10">
        <v>81</v>
      </c>
      <c r="AK7" s="10">
        <v>76</v>
      </c>
      <c r="AL7" s="10">
        <v>14</v>
      </c>
      <c r="AM7" s="10">
        <v>3</v>
      </c>
      <c r="AN7" s="10">
        <v>14</v>
      </c>
    </row>
    <row r="8" spans="2:40" ht="30" customHeight="1" x14ac:dyDescent="0.25">
      <c r="B8" s="11" t="s">
        <v>20</v>
      </c>
      <c r="C8" s="11">
        <v>234</v>
      </c>
      <c r="D8" s="11">
        <v>131</v>
      </c>
      <c r="E8" s="11">
        <v>100</v>
      </c>
      <c r="F8" s="11"/>
      <c r="G8" s="11">
        <v>42</v>
      </c>
      <c r="H8" s="11">
        <v>48</v>
      </c>
      <c r="I8" s="11">
        <v>49</v>
      </c>
      <c r="J8" s="11">
        <v>45</v>
      </c>
      <c r="K8" s="11">
        <v>21</v>
      </c>
      <c r="L8" s="11">
        <v>29</v>
      </c>
      <c r="M8" s="11"/>
      <c r="N8" s="11">
        <v>52</v>
      </c>
      <c r="O8" s="11">
        <v>50</v>
      </c>
      <c r="P8" s="11">
        <v>62</v>
      </c>
      <c r="Q8" s="11">
        <v>70</v>
      </c>
      <c r="R8" s="11"/>
      <c r="S8" s="11">
        <v>44</v>
      </c>
      <c r="T8" s="11">
        <v>25</v>
      </c>
      <c r="U8" s="11">
        <v>19</v>
      </c>
      <c r="V8" s="11">
        <v>24</v>
      </c>
      <c r="W8" s="11">
        <v>16</v>
      </c>
      <c r="X8" s="11">
        <v>15</v>
      </c>
      <c r="Y8" s="11">
        <v>25</v>
      </c>
      <c r="Z8" s="11">
        <v>12</v>
      </c>
      <c r="AA8" s="11">
        <v>19</v>
      </c>
      <c r="AB8" s="11">
        <v>15</v>
      </c>
      <c r="AC8" s="11">
        <v>11</v>
      </c>
      <c r="AD8" s="11">
        <v>10</v>
      </c>
      <c r="AE8" s="11"/>
      <c r="AF8" s="11">
        <v>101</v>
      </c>
      <c r="AG8" s="11">
        <v>93</v>
      </c>
      <c r="AH8" s="11">
        <v>20</v>
      </c>
      <c r="AI8" s="11"/>
      <c r="AJ8" s="11">
        <v>83</v>
      </c>
      <c r="AK8" s="11">
        <v>79</v>
      </c>
      <c r="AL8" s="11">
        <v>15</v>
      </c>
      <c r="AM8" s="11">
        <v>3</v>
      </c>
      <c r="AN8" s="11">
        <v>15</v>
      </c>
    </row>
    <row r="9" spans="2:40" ht="45" x14ac:dyDescent="0.25">
      <c r="B9" s="18" t="s">
        <v>305</v>
      </c>
      <c r="C9" s="17">
        <v>0.34060605152571699</v>
      </c>
      <c r="D9" s="17">
        <v>0.33860119460599902</v>
      </c>
      <c r="E9" s="17">
        <v>0.33395316560802002</v>
      </c>
      <c r="F9" s="17"/>
      <c r="G9" s="17">
        <v>0.40226330877497202</v>
      </c>
      <c r="H9" s="17">
        <v>0.25235079765971502</v>
      </c>
      <c r="I9" s="17">
        <v>0.45739817642504199</v>
      </c>
      <c r="J9" s="17">
        <v>0.280779969631337</v>
      </c>
      <c r="K9" s="17">
        <v>0.51916302998083796</v>
      </c>
      <c r="L9" s="17">
        <v>0.160967657399055</v>
      </c>
      <c r="M9" s="17"/>
      <c r="N9" s="17">
        <v>0.373164317953744</v>
      </c>
      <c r="O9" s="17">
        <v>0.307227147558578</v>
      </c>
      <c r="P9" s="17">
        <v>0.332626013527135</v>
      </c>
      <c r="Q9" s="17">
        <v>0.35169782732425597</v>
      </c>
      <c r="R9" s="17"/>
      <c r="S9" s="17">
        <v>0.28500241943443799</v>
      </c>
      <c r="T9" s="17">
        <v>0.28605908312595402</v>
      </c>
      <c r="U9" s="17">
        <v>0.49345454307291298</v>
      </c>
      <c r="V9" s="17">
        <v>0.29269402862529298</v>
      </c>
      <c r="W9" s="17">
        <v>0.52414471739272395</v>
      </c>
      <c r="X9" s="17">
        <v>0.42088926526729697</v>
      </c>
      <c r="Y9" s="17">
        <v>0.29362700643685502</v>
      </c>
      <c r="Z9" s="17">
        <v>0.16006452541383401</v>
      </c>
      <c r="AA9" s="17">
        <v>0.43381945154748403</v>
      </c>
      <c r="AB9" s="17">
        <v>0.57368064616005698</v>
      </c>
      <c r="AC9" s="17">
        <v>0.16044866763011101</v>
      </c>
      <c r="AD9" s="17">
        <v>0.142866676817476</v>
      </c>
      <c r="AE9" s="17"/>
      <c r="AF9" s="17">
        <v>0.29080282275117397</v>
      </c>
      <c r="AG9" s="17">
        <v>0.38404682748223901</v>
      </c>
      <c r="AH9" s="17">
        <v>0.200543840781754</v>
      </c>
      <c r="AI9" s="17"/>
      <c r="AJ9" s="17">
        <v>0.33174272255995502</v>
      </c>
      <c r="AK9" s="17">
        <v>0.32256309124604099</v>
      </c>
      <c r="AL9" s="17">
        <v>0.44085799136385601</v>
      </c>
      <c r="AM9" s="17">
        <v>0.31472898020027801</v>
      </c>
      <c r="AN9" s="17">
        <v>0.351577194404745</v>
      </c>
    </row>
    <row r="10" spans="2:40" ht="60" x14ac:dyDescent="0.25">
      <c r="B10" s="18" t="s">
        <v>306</v>
      </c>
      <c r="C10" s="17">
        <v>0.38153064747931598</v>
      </c>
      <c r="D10" s="17">
        <v>0.40510026630252599</v>
      </c>
      <c r="E10" s="17">
        <v>0.361666376722518</v>
      </c>
      <c r="F10" s="17"/>
      <c r="G10" s="17">
        <v>0.267531004770518</v>
      </c>
      <c r="H10" s="17">
        <v>0.486772796567851</v>
      </c>
      <c r="I10" s="17">
        <v>0.36828809259488499</v>
      </c>
      <c r="J10" s="17">
        <v>0.31812070483155902</v>
      </c>
      <c r="K10" s="17">
        <v>0.30418202458576399</v>
      </c>
      <c r="L10" s="17">
        <v>0.54998293788049202</v>
      </c>
      <c r="M10" s="17"/>
      <c r="N10" s="17">
        <v>0.387637322244343</v>
      </c>
      <c r="O10" s="17">
        <v>0.51344683122335399</v>
      </c>
      <c r="P10" s="17">
        <v>0.24424313258752001</v>
      </c>
      <c r="Q10" s="17">
        <v>0.39680880415502401</v>
      </c>
      <c r="R10" s="17"/>
      <c r="S10" s="17">
        <v>0.45455390601940199</v>
      </c>
      <c r="T10" s="17">
        <v>0.51798768134997797</v>
      </c>
      <c r="U10" s="17">
        <v>0.23291475807944401</v>
      </c>
      <c r="V10" s="17">
        <v>0.41953989144037102</v>
      </c>
      <c r="W10" s="17">
        <v>0.265216766825904</v>
      </c>
      <c r="X10" s="17">
        <v>0.45954767071199698</v>
      </c>
      <c r="Y10" s="17">
        <v>0.378331490982173</v>
      </c>
      <c r="Z10" s="17">
        <v>0.289648994392459</v>
      </c>
      <c r="AA10" s="17">
        <v>0.29238914132726401</v>
      </c>
      <c r="AB10" s="17">
        <v>0.27479159391164099</v>
      </c>
      <c r="AC10" s="17">
        <v>0.44523729174870402</v>
      </c>
      <c r="AD10" s="17">
        <v>0.36469689403038802</v>
      </c>
      <c r="AE10" s="17"/>
      <c r="AF10" s="17">
        <v>0.45359115976557901</v>
      </c>
      <c r="AG10" s="17">
        <v>0.33303559144622802</v>
      </c>
      <c r="AH10" s="17">
        <v>0.35876553155887803</v>
      </c>
      <c r="AI10" s="17"/>
      <c r="AJ10" s="17">
        <v>0.39971684026614901</v>
      </c>
      <c r="AK10" s="17">
        <v>0.39789950072411201</v>
      </c>
      <c r="AL10" s="17">
        <v>0.25199075628786299</v>
      </c>
      <c r="AM10" s="17">
        <v>0.68527101979972205</v>
      </c>
      <c r="AN10" s="17">
        <v>7.0011806022695897E-2</v>
      </c>
    </row>
    <row r="11" spans="2:40" ht="30" x14ac:dyDescent="0.25">
      <c r="B11" s="18" t="s">
        <v>307</v>
      </c>
      <c r="C11" s="17">
        <v>0.198423232637742</v>
      </c>
      <c r="D11" s="17">
        <v>0.17720737803216299</v>
      </c>
      <c r="E11" s="17">
        <v>0.22215689240554401</v>
      </c>
      <c r="F11" s="17"/>
      <c r="G11" s="17">
        <v>0.22624319171927901</v>
      </c>
      <c r="H11" s="17">
        <v>0.19608524925322701</v>
      </c>
      <c r="I11" s="17">
        <v>8.8521431698389705E-2</v>
      </c>
      <c r="J11" s="17">
        <v>0.28412095528012898</v>
      </c>
      <c r="K11" s="17">
        <v>0.13348311930892701</v>
      </c>
      <c r="L11" s="17">
        <v>0.26376179520294601</v>
      </c>
      <c r="M11" s="17"/>
      <c r="N11" s="17">
        <v>0.18516696579893299</v>
      </c>
      <c r="O11" s="17">
        <v>0.12167408132839901</v>
      </c>
      <c r="P11" s="17">
        <v>0.345165084549867</v>
      </c>
      <c r="Q11" s="17">
        <v>0.13513813174130099</v>
      </c>
      <c r="R11" s="17"/>
      <c r="S11" s="17">
        <v>0.211683734201596</v>
      </c>
      <c r="T11" s="17">
        <v>0.16664085407564999</v>
      </c>
      <c r="U11" s="17">
        <v>0.16376110269093799</v>
      </c>
      <c r="V11" s="17">
        <v>0.18266302796269501</v>
      </c>
      <c r="W11" s="17">
        <v>0.13679346883240101</v>
      </c>
      <c r="X11" s="17">
        <v>0.119563064020706</v>
      </c>
      <c r="Y11" s="17">
        <v>0.17035562944986599</v>
      </c>
      <c r="Z11" s="17">
        <v>0.31068083655876</v>
      </c>
      <c r="AA11" s="17">
        <v>0.27379140712525202</v>
      </c>
      <c r="AB11" s="17">
        <v>0.151527759928302</v>
      </c>
      <c r="AC11" s="17">
        <v>0.28201633230448597</v>
      </c>
      <c r="AD11" s="17">
        <v>0.30534627206460502</v>
      </c>
      <c r="AE11" s="17"/>
      <c r="AF11" s="17">
        <v>0.16821767140925201</v>
      </c>
      <c r="AG11" s="17">
        <v>0.222808159358896</v>
      </c>
      <c r="AH11" s="17">
        <v>0.332570076074378</v>
      </c>
      <c r="AI11" s="17"/>
      <c r="AJ11" s="17">
        <v>0.257209274165555</v>
      </c>
      <c r="AK11" s="17">
        <v>0.21152343851657401</v>
      </c>
      <c r="AL11" s="17">
        <v>0.156685939049237</v>
      </c>
      <c r="AM11" s="17">
        <v>0</v>
      </c>
      <c r="AN11" s="17">
        <v>0.17991557571928099</v>
      </c>
    </row>
    <row r="12" spans="2:40" x14ac:dyDescent="0.25">
      <c r="B12" s="18" t="s">
        <v>64</v>
      </c>
      <c r="C12" s="19">
        <v>7.9440068357224405E-2</v>
      </c>
      <c r="D12" s="19">
        <v>7.9091161059312798E-2</v>
      </c>
      <c r="E12" s="19">
        <v>8.2223565263918594E-2</v>
      </c>
      <c r="F12" s="19"/>
      <c r="G12" s="19">
        <v>0.103962494735231</v>
      </c>
      <c r="H12" s="19">
        <v>6.4791156519207194E-2</v>
      </c>
      <c r="I12" s="19">
        <v>8.5792299281682805E-2</v>
      </c>
      <c r="J12" s="19">
        <v>0.116978370256975</v>
      </c>
      <c r="K12" s="19">
        <v>4.3171826124470597E-2</v>
      </c>
      <c r="L12" s="19">
        <v>2.5287609517507099E-2</v>
      </c>
      <c r="M12" s="19"/>
      <c r="N12" s="19">
        <v>5.4031394002980501E-2</v>
      </c>
      <c r="O12" s="19">
        <v>5.76519398896694E-2</v>
      </c>
      <c r="P12" s="19">
        <v>7.7965769335477206E-2</v>
      </c>
      <c r="Q12" s="19">
        <v>0.116355236779419</v>
      </c>
      <c r="R12" s="19"/>
      <c r="S12" s="19">
        <v>4.8759940344564198E-2</v>
      </c>
      <c r="T12" s="19">
        <v>2.93123814484182E-2</v>
      </c>
      <c r="U12" s="19">
        <v>0.109869596156705</v>
      </c>
      <c r="V12" s="19">
        <v>0.10510305197163999</v>
      </c>
      <c r="W12" s="19">
        <v>7.3845046948970705E-2</v>
      </c>
      <c r="X12" s="19">
        <v>0</v>
      </c>
      <c r="Y12" s="19">
        <v>0.15768587313110599</v>
      </c>
      <c r="Z12" s="19">
        <v>0.23960564363494799</v>
      </c>
      <c r="AA12" s="19">
        <v>0</v>
      </c>
      <c r="AB12" s="19">
        <v>0</v>
      </c>
      <c r="AC12" s="19">
        <v>0.112297708316699</v>
      </c>
      <c r="AD12" s="19">
        <v>0.18709015708753099</v>
      </c>
      <c r="AE12" s="19"/>
      <c r="AF12" s="19">
        <v>8.7388346073994899E-2</v>
      </c>
      <c r="AG12" s="19">
        <v>6.0109421712637098E-2</v>
      </c>
      <c r="AH12" s="19">
        <v>0.108120551584989</v>
      </c>
      <c r="AI12" s="19"/>
      <c r="AJ12" s="19">
        <v>1.1331163008341E-2</v>
      </c>
      <c r="AK12" s="19">
        <v>6.8013969513273098E-2</v>
      </c>
      <c r="AL12" s="19">
        <v>0.150465313299045</v>
      </c>
      <c r="AM12" s="19">
        <v>0</v>
      </c>
      <c r="AN12" s="19">
        <v>0.39849542385327902</v>
      </c>
    </row>
    <row r="13" spans="2:40" x14ac:dyDescent="0.25">
      <c r="B13" s="16" t="s">
        <v>322</v>
      </c>
    </row>
    <row r="14" spans="2:40" x14ac:dyDescent="0.25">
      <c r="B14" t="s">
        <v>67</v>
      </c>
    </row>
    <row r="15" spans="2:40" x14ac:dyDescent="0.25">
      <c r="B15" t="s">
        <v>68</v>
      </c>
    </row>
    <row r="17" spans="2:2" x14ac:dyDescent="0.25">
      <c r="B17"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B2:AN18"/>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324</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53</v>
      </c>
      <c r="D7" s="10">
        <v>28</v>
      </c>
      <c r="E7" s="10">
        <v>25</v>
      </c>
      <c r="F7" s="10"/>
      <c r="G7" s="10">
        <v>15</v>
      </c>
      <c r="H7" s="10">
        <v>20</v>
      </c>
      <c r="I7" s="10">
        <v>13</v>
      </c>
      <c r="J7" s="10">
        <v>1</v>
      </c>
      <c r="K7" s="10">
        <v>2</v>
      </c>
      <c r="L7" s="10">
        <v>2</v>
      </c>
      <c r="M7" s="10"/>
      <c r="N7" s="10">
        <v>19</v>
      </c>
      <c r="O7" s="10">
        <v>13</v>
      </c>
      <c r="P7" s="10">
        <v>14</v>
      </c>
      <c r="Q7" s="10">
        <v>7</v>
      </c>
      <c r="R7" s="10"/>
      <c r="S7" s="10">
        <v>12</v>
      </c>
      <c r="T7" s="10">
        <v>2</v>
      </c>
      <c r="U7" s="10">
        <v>2</v>
      </c>
      <c r="V7" s="10">
        <v>4</v>
      </c>
      <c r="W7" s="10">
        <v>2</v>
      </c>
      <c r="X7" s="10">
        <v>9</v>
      </c>
      <c r="Y7" s="10">
        <v>3</v>
      </c>
      <c r="Z7" s="10">
        <v>3</v>
      </c>
      <c r="AA7" s="10">
        <v>7</v>
      </c>
      <c r="AB7" s="10">
        <v>4</v>
      </c>
      <c r="AC7" s="10">
        <v>4</v>
      </c>
      <c r="AD7" s="10">
        <v>1</v>
      </c>
      <c r="AE7" s="10"/>
      <c r="AF7" s="10">
        <v>17</v>
      </c>
      <c r="AG7" s="10">
        <v>25</v>
      </c>
      <c r="AH7" s="10">
        <v>10</v>
      </c>
      <c r="AI7" s="10"/>
      <c r="AJ7" s="10">
        <v>24</v>
      </c>
      <c r="AK7" s="10">
        <v>17</v>
      </c>
      <c r="AL7" s="10">
        <v>2</v>
      </c>
      <c r="AM7" s="10">
        <v>2</v>
      </c>
      <c r="AN7" s="10">
        <v>5</v>
      </c>
    </row>
    <row r="8" spans="2:40" ht="30" customHeight="1" x14ac:dyDescent="0.25">
      <c r="B8" s="11" t="s">
        <v>20</v>
      </c>
      <c r="C8" s="11">
        <v>54</v>
      </c>
      <c r="D8" s="11">
        <v>29</v>
      </c>
      <c r="E8" s="11">
        <v>25</v>
      </c>
      <c r="F8" s="11"/>
      <c r="G8" s="11">
        <v>16</v>
      </c>
      <c r="H8" s="11">
        <v>20</v>
      </c>
      <c r="I8" s="11">
        <v>14</v>
      </c>
      <c r="J8" s="11">
        <v>1</v>
      </c>
      <c r="K8" s="11">
        <v>2</v>
      </c>
      <c r="L8" s="11">
        <v>2</v>
      </c>
      <c r="M8" s="11"/>
      <c r="N8" s="11">
        <v>18</v>
      </c>
      <c r="O8" s="11">
        <v>13</v>
      </c>
      <c r="P8" s="11">
        <v>15</v>
      </c>
      <c r="Q8" s="11">
        <v>8</v>
      </c>
      <c r="R8" s="11"/>
      <c r="S8" s="11">
        <v>12</v>
      </c>
      <c r="T8" s="11">
        <v>2</v>
      </c>
      <c r="U8" s="11">
        <v>2</v>
      </c>
      <c r="V8" s="11">
        <v>5</v>
      </c>
      <c r="W8" s="11">
        <v>2</v>
      </c>
      <c r="X8" s="11">
        <v>9</v>
      </c>
      <c r="Y8" s="11">
        <v>3</v>
      </c>
      <c r="Z8" s="11">
        <v>3</v>
      </c>
      <c r="AA8" s="11">
        <v>7</v>
      </c>
      <c r="AB8" s="11">
        <v>4</v>
      </c>
      <c r="AC8" s="11">
        <v>4</v>
      </c>
      <c r="AD8" s="11">
        <v>1</v>
      </c>
      <c r="AE8" s="11"/>
      <c r="AF8" s="11">
        <v>17</v>
      </c>
      <c r="AG8" s="11">
        <v>26</v>
      </c>
      <c r="AH8" s="11">
        <v>10</v>
      </c>
      <c r="AI8" s="11"/>
      <c r="AJ8" s="11">
        <v>25</v>
      </c>
      <c r="AK8" s="11">
        <v>17</v>
      </c>
      <c r="AL8" s="11">
        <v>2</v>
      </c>
      <c r="AM8" s="11">
        <v>2</v>
      </c>
      <c r="AN8" s="11">
        <v>5</v>
      </c>
    </row>
    <row r="9" spans="2:40" ht="30" x14ac:dyDescent="0.25">
      <c r="B9" s="18" t="s">
        <v>293</v>
      </c>
      <c r="C9" s="17">
        <v>0.469084034241182</v>
      </c>
      <c r="D9" s="17">
        <v>0.46042931372227303</v>
      </c>
      <c r="E9" s="17">
        <v>0.47946605401934</v>
      </c>
      <c r="F9" s="17"/>
      <c r="G9" s="17">
        <v>0.32318812564641503</v>
      </c>
      <c r="H9" s="17">
        <v>0.47648069576872198</v>
      </c>
      <c r="I9" s="17">
        <v>0.69644411518355698</v>
      </c>
      <c r="J9" s="17">
        <v>0</v>
      </c>
      <c r="K9" s="17">
        <v>0.54507640468850804</v>
      </c>
      <c r="L9" s="17">
        <v>0</v>
      </c>
      <c r="M9" s="17"/>
      <c r="N9" s="17">
        <v>0.638518553372734</v>
      </c>
      <c r="O9" s="17">
        <v>0.47725780251067801</v>
      </c>
      <c r="P9" s="17">
        <v>0.42675654461296397</v>
      </c>
      <c r="Q9" s="17">
        <v>0.151422100029135</v>
      </c>
      <c r="R9" s="17"/>
      <c r="S9" s="17">
        <v>0.39996695077016298</v>
      </c>
      <c r="T9" s="17">
        <v>1</v>
      </c>
      <c r="U9" s="17">
        <v>0</v>
      </c>
      <c r="V9" s="17">
        <v>0.47493962953908297</v>
      </c>
      <c r="W9" s="17">
        <v>0</v>
      </c>
      <c r="X9" s="17">
        <v>0.329834019537249</v>
      </c>
      <c r="Y9" s="17">
        <v>0</v>
      </c>
      <c r="Z9" s="17">
        <v>0.66937600426925603</v>
      </c>
      <c r="AA9" s="17">
        <v>0.60268730155720696</v>
      </c>
      <c r="AB9" s="17">
        <v>0.74116740865909503</v>
      </c>
      <c r="AC9" s="17">
        <v>0.72881595086797202</v>
      </c>
      <c r="AD9" s="17">
        <v>1</v>
      </c>
      <c r="AE9" s="17"/>
      <c r="AF9" s="17">
        <v>0.337400868105314</v>
      </c>
      <c r="AG9" s="17">
        <v>0.50725689159353804</v>
      </c>
      <c r="AH9" s="17">
        <v>0.62799873029196096</v>
      </c>
      <c r="AI9" s="17"/>
      <c r="AJ9" s="17">
        <v>0.36243152588555</v>
      </c>
      <c r="AK9" s="17">
        <v>0.58085070062291499</v>
      </c>
      <c r="AL9" s="17">
        <v>1</v>
      </c>
      <c r="AM9" s="17">
        <v>0</v>
      </c>
      <c r="AN9" s="17">
        <v>0.626902545693515</v>
      </c>
    </row>
    <row r="10" spans="2:40" ht="30" x14ac:dyDescent="0.25">
      <c r="B10" s="18" t="s">
        <v>290</v>
      </c>
      <c r="C10" s="17">
        <v>0.46881130599634602</v>
      </c>
      <c r="D10" s="17">
        <v>0.32441383745753</v>
      </c>
      <c r="E10" s="17">
        <v>0.64202745676753203</v>
      </c>
      <c r="F10" s="17"/>
      <c r="G10" s="17">
        <v>0.58206837389253696</v>
      </c>
      <c r="H10" s="17">
        <v>0.39045143007369498</v>
      </c>
      <c r="I10" s="17">
        <v>0.48001105404055999</v>
      </c>
      <c r="J10" s="17">
        <v>0</v>
      </c>
      <c r="K10" s="17">
        <v>0.45492359531149201</v>
      </c>
      <c r="L10" s="17">
        <v>0.51518731771183002</v>
      </c>
      <c r="M10" s="17"/>
      <c r="N10" s="17">
        <v>0.45361785112484498</v>
      </c>
      <c r="O10" s="17">
        <v>0.37043214373331401</v>
      </c>
      <c r="P10" s="17">
        <v>0.651690056686136</v>
      </c>
      <c r="Q10" s="17">
        <v>0.30333432689441497</v>
      </c>
      <c r="R10" s="17"/>
      <c r="S10" s="17">
        <v>0.48377370331138603</v>
      </c>
      <c r="T10" s="17">
        <v>0</v>
      </c>
      <c r="U10" s="17">
        <v>0.44648113367803</v>
      </c>
      <c r="V10" s="17">
        <v>0.77743625335864797</v>
      </c>
      <c r="W10" s="17">
        <v>1</v>
      </c>
      <c r="X10" s="17">
        <v>0.53805350244937999</v>
      </c>
      <c r="Y10" s="17">
        <v>0.32588944667166703</v>
      </c>
      <c r="Z10" s="17">
        <v>0.35186342339520899</v>
      </c>
      <c r="AA10" s="17">
        <v>0.27578729286466802</v>
      </c>
      <c r="AB10" s="17">
        <v>0.497230909551726</v>
      </c>
      <c r="AC10" s="17">
        <v>0.47904129573759602</v>
      </c>
      <c r="AD10" s="17">
        <v>0</v>
      </c>
      <c r="AE10" s="17"/>
      <c r="AF10" s="17">
        <v>0.54303282546859799</v>
      </c>
      <c r="AG10" s="17">
        <v>0.39072053410494401</v>
      </c>
      <c r="AH10" s="17">
        <v>0.50253051360518497</v>
      </c>
      <c r="AI10" s="17"/>
      <c r="AJ10" s="17">
        <v>0.49019253704708998</v>
      </c>
      <c r="AK10" s="17">
        <v>0.52922931842219301</v>
      </c>
      <c r="AL10" s="17">
        <v>0.48461885248146402</v>
      </c>
      <c r="AM10" s="17">
        <v>0.61401402334710597</v>
      </c>
      <c r="AN10" s="17">
        <v>0.21563409879506501</v>
      </c>
    </row>
    <row r="11" spans="2:40" ht="75" x14ac:dyDescent="0.25">
      <c r="B11" s="18" t="s">
        <v>292</v>
      </c>
      <c r="C11" s="17">
        <v>0.44496818564818502</v>
      </c>
      <c r="D11" s="17">
        <v>0.44397164251226101</v>
      </c>
      <c r="E11" s="17">
        <v>0.44616361772763202</v>
      </c>
      <c r="F11" s="17"/>
      <c r="G11" s="17">
        <v>0.474493720937254</v>
      </c>
      <c r="H11" s="17">
        <v>0.46522351906707898</v>
      </c>
      <c r="I11" s="17">
        <v>0.52933903571612595</v>
      </c>
      <c r="J11" s="17">
        <v>0</v>
      </c>
      <c r="K11" s="17">
        <v>0</v>
      </c>
      <c r="L11" s="17">
        <v>0</v>
      </c>
      <c r="M11" s="17"/>
      <c r="N11" s="17">
        <v>0.373703813318148</v>
      </c>
      <c r="O11" s="17">
        <v>0.30020784562730501</v>
      </c>
      <c r="P11" s="17">
        <v>0.56464961524818902</v>
      </c>
      <c r="Q11" s="17">
        <v>0.60749487828556303</v>
      </c>
      <c r="R11" s="17"/>
      <c r="S11" s="17">
        <v>0.343510738126241</v>
      </c>
      <c r="T11" s="17">
        <v>1</v>
      </c>
      <c r="U11" s="17">
        <v>0</v>
      </c>
      <c r="V11" s="17">
        <v>0.52506037046091703</v>
      </c>
      <c r="W11" s="17">
        <v>0.55896862943723202</v>
      </c>
      <c r="X11" s="17">
        <v>0.48549435840656902</v>
      </c>
      <c r="Y11" s="17">
        <v>0.70501438400485605</v>
      </c>
      <c r="Z11" s="17">
        <v>0.64813657660479096</v>
      </c>
      <c r="AA11" s="17">
        <v>0.58961819840116003</v>
      </c>
      <c r="AB11" s="17">
        <v>0.22523358727171799</v>
      </c>
      <c r="AC11" s="17">
        <v>0.249774655130376</v>
      </c>
      <c r="AD11" s="17">
        <v>0</v>
      </c>
      <c r="AE11" s="17"/>
      <c r="AF11" s="17">
        <v>0.43770021461403102</v>
      </c>
      <c r="AG11" s="17">
        <v>0.48913194193132598</v>
      </c>
      <c r="AH11" s="17">
        <v>0.30477719480709498</v>
      </c>
      <c r="AI11" s="17"/>
      <c r="AJ11" s="17">
        <v>0.552313182033079</v>
      </c>
      <c r="AK11" s="17">
        <v>0.30095525002469398</v>
      </c>
      <c r="AL11" s="17">
        <v>0.51538114751853603</v>
      </c>
      <c r="AM11" s="17">
        <v>0.61401402334710597</v>
      </c>
      <c r="AN11" s="17">
        <v>0.21563409879506501</v>
      </c>
    </row>
    <row r="12" spans="2:40" ht="45" x14ac:dyDescent="0.25">
      <c r="B12" s="18" t="s">
        <v>291</v>
      </c>
      <c r="C12" s="17">
        <v>0.34187090762106098</v>
      </c>
      <c r="D12" s="17">
        <v>0.42630210658942502</v>
      </c>
      <c r="E12" s="17">
        <v>0.240589026170592</v>
      </c>
      <c r="F12" s="17"/>
      <c r="G12" s="17">
        <v>0.20021144235764701</v>
      </c>
      <c r="H12" s="17">
        <v>0.452091480767842</v>
      </c>
      <c r="I12" s="17">
        <v>0.30949886677038202</v>
      </c>
      <c r="J12" s="17">
        <v>0</v>
      </c>
      <c r="K12" s="17">
        <v>1</v>
      </c>
      <c r="L12" s="17">
        <v>0</v>
      </c>
      <c r="M12" s="17"/>
      <c r="N12" s="17">
        <v>0.47540316313178199</v>
      </c>
      <c r="O12" s="17">
        <v>0.322349961040378</v>
      </c>
      <c r="P12" s="17">
        <v>0.14919333842847901</v>
      </c>
      <c r="Q12" s="17">
        <v>0.44727087423634698</v>
      </c>
      <c r="R12" s="17"/>
      <c r="S12" s="17">
        <v>0.57547890026113302</v>
      </c>
      <c r="T12" s="17">
        <v>0</v>
      </c>
      <c r="U12" s="17">
        <v>0.55351886632197</v>
      </c>
      <c r="V12" s="17">
        <v>0.26351546212264298</v>
      </c>
      <c r="W12" s="17">
        <v>0</v>
      </c>
      <c r="X12" s="17">
        <v>0.30702954255514098</v>
      </c>
      <c r="Y12" s="17">
        <v>0.37912493733318903</v>
      </c>
      <c r="Z12" s="17">
        <v>0</v>
      </c>
      <c r="AA12" s="17">
        <v>0.12753363258102299</v>
      </c>
      <c r="AB12" s="17">
        <v>0.238398318210821</v>
      </c>
      <c r="AC12" s="17">
        <v>0.52095870426240398</v>
      </c>
      <c r="AD12" s="17">
        <v>1</v>
      </c>
      <c r="AE12" s="17"/>
      <c r="AF12" s="17">
        <v>0.29640617521747797</v>
      </c>
      <c r="AG12" s="17">
        <v>0.38914003674866599</v>
      </c>
      <c r="AH12" s="17">
        <v>0.32385780188527002</v>
      </c>
      <c r="AI12" s="17"/>
      <c r="AJ12" s="17">
        <v>0.33070795271231501</v>
      </c>
      <c r="AK12" s="17">
        <v>0.402019387582921</v>
      </c>
      <c r="AL12" s="17">
        <v>0</v>
      </c>
      <c r="AM12" s="17">
        <v>0.61401402334710597</v>
      </c>
      <c r="AN12" s="17">
        <v>0.415778181104344</v>
      </c>
    </row>
    <row r="13" spans="2:40" ht="30" x14ac:dyDescent="0.25">
      <c r="B13" s="18" t="s">
        <v>289</v>
      </c>
      <c r="C13" s="19">
        <v>0.27680466883766403</v>
      </c>
      <c r="D13" s="19">
        <v>0.27847180307692299</v>
      </c>
      <c r="E13" s="19">
        <v>0.27480480984660599</v>
      </c>
      <c r="F13" s="19"/>
      <c r="G13" s="19">
        <v>0.20131808088645101</v>
      </c>
      <c r="H13" s="19">
        <v>0.14576509177067601</v>
      </c>
      <c r="I13" s="19">
        <v>0.371186960884345</v>
      </c>
      <c r="J13" s="19">
        <v>1</v>
      </c>
      <c r="K13" s="19">
        <v>1</v>
      </c>
      <c r="L13" s="19">
        <v>0.48481268228816998</v>
      </c>
      <c r="M13" s="19"/>
      <c r="N13" s="19">
        <v>0.26605320316546899</v>
      </c>
      <c r="O13" s="19">
        <v>0.46800396456490601</v>
      </c>
      <c r="P13" s="19">
        <v>7.1743783000503394E-2</v>
      </c>
      <c r="Q13" s="19">
        <v>0.394609341534644</v>
      </c>
      <c r="R13" s="19"/>
      <c r="S13" s="19">
        <v>0.23908853277744499</v>
      </c>
      <c r="T13" s="19">
        <v>0</v>
      </c>
      <c r="U13" s="19">
        <v>0</v>
      </c>
      <c r="V13" s="19">
        <v>0.22256374664135201</v>
      </c>
      <c r="W13" s="19">
        <v>1</v>
      </c>
      <c r="X13" s="19">
        <v>0.10292154734558</v>
      </c>
      <c r="Y13" s="19">
        <v>0.294985615995144</v>
      </c>
      <c r="Z13" s="19">
        <v>0.33062399573074402</v>
      </c>
      <c r="AA13" s="19">
        <v>0.27551036335387502</v>
      </c>
      <c r="AB13" s="19">
        <v>0.53636809451746104</v>
      </c>
      <c r="AC13" s="19">
        <v>0.235816956104131</v>
      </c>
      <c r="AD13" s="19">
        <v>1</v>
      </c>
      <c r="AE13" s="19"/>
      <c r="AF13" s="19">
        <v>0.27595411731754099</v>
      </c>
      <c r="AG13" s="19">
        <v>0.23948940680122499</v>
      </c>
      <c r="AH13" s="19">
        <v>0.39284890111991</v>
      </c>
      <c r="AI13" s="19"/>
      <c r="AJ13" s="19">
        <v>0.20362190348409101</v>
      </c>
      <c r="AK13" s="19">
        <v>0.353912764751381</v>
      </c>
      <c r="AL13" s="19">
        <v>0</v>
      </c>
      <c r="AM13" s="19">
        <v>0.38598597665289403</v>
      </c>
      <c r="AN13" s="19">
        <v>0.38571443145275602</v>
      </c>
    </row>
    <row r="14" spans="2:40" x14ac:dyDescent="0.25">
      <c r="B14" s="16" t="s">
        <v>325</v>
      </c>
    </row>
    <row r="15" spans="2:40" x14ac:dyDescent="0.25">
      <c r="B15" t="s">
        <v>67</v>
      </c>
    </row>
    <row r="16" spans="2:40" x14ac:dyDescent="0.25">
      <c r="B16" t="s">
        <v>68</v>
      </c>
    </row>
    <row r="18" spans="2:2" x14ac:dyDescent="0.25">
      <c r="B18"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B2:AN22"/>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326</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54</v>
      </c>
      <c r="D7" s="10">
        <v>28</v>
      </c>
      <c r="E7" s="10">
        <v>26</v>
      </c>
      <c r="F7" s="10"/>
      <c r="G7" s="10">
        <v>15</v>
      </c>
      <c r="H7" s="10">
        <v>20</v>
      </c>
      <c r="I7" s="10">
        <v>14</v>
      </c>
      <c r="J7" s="10">
        <v>1</v>
      </c>
      <c r="K7" s="10">
        <v>2</v>
      </c>
      <c r="L7" s="10">
        <v>2</v>
      </c>
      <c r="M7" s="10"/>
      <c r="N7" s="10">
        <v>20</v>
      </c>
      <c r="O7" s="10">
        <v>13</v>
      </c>
      <c r="P7" s="10">
        <v>14</v>
      </c>
      <c r="Q7" s="10">
        <v>7</v>
      </c>
      <c r="R7" s="10"/>
      <c r="S7" s="10">
        <v>12</v>
      </c>
      <c r="T7" s="10">
        <v>2</v>
      </c>
      <c r="U7" s="10">
        <v>2</v>
      </c>
      <c r="V7" s="10">
        <v>4</v>
      </c>
      <c r="W7" s="10">
        <v>2</v>
      </c>
      <c r="X7" s="10">
        <v>9</v>
      </c>
      <c r="Y7" s="10">
        <v>3</v>
      </c>
      <c r="Z7" s="10">
        <v>4</v>
      </c>
      <c r="AA7" s="10">
        <v>7</v>
      </c>
      <c r="AB7" s="10">
        <v>4</v>
      </c>
      <c r="AC7" s="10">
        <v>4</v>
      </c>
      <c r="AD7" s="10">
        <v>1</v>
      </c>
      <c r="AE7" s="10"/>
      <c r="AF7" s="10">
        <v>17</v>
      </c>
      <c r="AG7" s="10">
        <v>26</v>
      </c>
      <c r="AH7" s="10">
        <v>10</v>
      </c>
      <c r="AI7" s="10"/>
      <c r="AJ7" s="10">
        <v>24</v>
      </c>
      <c r="AK7" s="10">
        <v>18</v>
      </c>
      <c r="AL7" s="10">
        <v>2</v>
      </c>
      <c r="AM7" s="10">
        <v>2</v>
      </c>
      <c r="AN7" s="10">
        <v>5</v>
      </c>
    </row>
    <row r="8" spans="2:40" ht="30" customHeight="1" x14ac:dyDescent="0.25">
      <c r="B8" s="11" t="s">
        <v>20</v>
      </c>
      <c r="C8" s="11">
        <v>55</v>
      </c>
      <c r="D8" s="11">
        <v>29</v>
      </c>
      <c r="E8" s="11">
        <v>25</v>
      </c>
      <c r="F8" s="11"/>
      <c r="G8" s="11">
        <v>16</v>
      </c>
      <c r="H8" s="11">
        <v>20</v>
      </c>
      <c r="I8" s="11">
        <v>15</v>
      </c>
      <c r="J8" s="11">
        <v>1</v>
      </c>
      <c r="K8" s="11">
        <v>2</v>
      </c>
      <c r="L8" s="11">
        <v>2</v>
      </c>
      <c r="M8" s="11"/>
      <c r="N8" s="11">
        <v>19</v>
      </c>
      <c r="O8" s="11">
        <v>13</v>
      </c>
      <c r="P8" s="11">
        <v>15</v>
      </c>
      <c r="Q8" s="11">
        <v>8</v>
      </c>
      <c r="R8" s="11"/>
      <c r="S8" s="11">
        <v>12</v>
      </c>
      <c r="T8" s="11">
        <v>2</v>
      </c>
      <c r="U8" s="11">
        <v>2</v>
      </c>
      <c r="V8" s="11">
        <v>5</v>
      </c>
      <c r="W8" s="11">
        <v>2</v>
      </c>
      <c r="X8" s="11">
        <v>9</v>
      </c>
      <c r="Y8" s="11">
        <v>3</v>
      </c>
      <c r="Z8" s="11">
        <v>4</v>
      </c>
      <c r="AA8" s="11">
        <v>7</v>
      </c>
      <c r="AB8" s="11">
        <v>4</v>
      </c>
      <c r="AC8" s="11">
        <v>4</v>
      </c>
      <c r="AD8" s="11">
        <v>1</v>
      </c>
      <c r="AE8" s="11"/>
      <c r="AF8" s="11">
        <v>17</v>
      </c>
      <c r="AG8" s="11">
        <v>27</v>
      </c>
      <c r="AH8" s="11">
        <v>10</v>
      </c>
      <c r="AI8" s="11"/>
      <c r="AJ8" s="11">
        <v>25</v>
      </c>
      <c r="AK8" s="11">
        <v>18</v>
      </c>
      <c r="AL8" s="11">
        <v>2</v>
      </c>
      <c r="AM8" s="11">
        <v>2</v>
      </c>
      <c r="AN8" s="11">
        <v>5</v>
      </c>
    </row>
    <row r="9" spans="2:40" x14ac:dyDescent="0.25">
      <c r="B9" s="18" t="s">
        <v>296</v>
      </c>
      <c r="C9" s="17">
        <v>4.3779022667258298E-2</v>
      </c>
      <c r="D9" s="17">
        <v>4.0355105762350602E-2</v>
      </c>
      <c r="E9" s="17">
        <v>4.7732525421430999E-2</v>
      </c>
      <c r="F9" s="17"/>
      <c r="G9" s="17">
        <v>0</v>
      </c>
      <c r="H9" s="17">
        <v>0</v>
      </c>
      <c r="I9" s="17">
        <v>0.16154310229174601</v>
      </c>
      <c r="J9" s="17">
        <v>0</v>
      </c>
      <c r="K9" s="17">
        <v>0</v>
      </c>
      <c r="L9" s="17">
        <v>0</v>
      </c>
      <c r="M9" s="17"/>
      <c r="N9" s="17">
        <v>0</v>
      </c>
      <c r="O9" s="17">
        <v>0</v>
      </c>
      <c r="P9" s="17">
        <v>7.8802673736420997E-2</v>
      </c>
      <c r="Q9" s="17">
        <v>0.151422100029135</v>
      </c>
      <c r="R9" s="17"/>
      <c r="S9" s="17">
        <v>0</v>
      </c>
      <c r="T9" s="17">
        <v>0</v>
      </c>
      <c r="U9" s="17">
        <v>0</v>
      </c>
      <c r="V9" s="17">
        <v>0.252375882897731</v>
      </c>
      <c r="W9" s="17">
        <v>0</v>
      </c>
      <c r="X9" s="17">
        <v>0</v>
      </c>
      <c r="Y9" s="17">
        <v>0</v>
      </c>
      <c r="Z9" s="17">
        <v>0</v>
      </c>
      <c r="AA9" s="17">
        <v>0</v>
      </c>
      <c r="AB9" s="17">
        <v>0.27753550317655601</v>
      </c>
      <c r="AC9" s="17">
        <v>0</v>
      </c>
      <c r="AD9" s="17">
        <v>0</v>
      </c>
      <c r="AE9" s="17"/>
      <c r="AF9" s="17">
        <v>0</v>
      </c>
      <c r="AG9" s="17">
        <v>8.9752149183544405E-2</v>
      </c>
      <c r="AH9" s="17">
        <v>0</v>
      </c>
      <c r="AI9" s="17"/>
      <c r="AJ9" s="17">
        <v>4.9312141414027101E-2</v>
      </c>
      <c r="AK9" s="17">
        <v>6.5925306200015604E-2</v>
      </c>
      <c r="AL9" s="17">
        <v>0</v>
      </c>
      <c r="AM9" s="17">
        <v>0</v>
      </c>
      <c r="AN9" s="17">
        <v>0</v>
      </c>
    </row>
    <row r="10" spans="2:40" ht="30" x14ac:dyDescent="0.25">
      <c r="B10" s="18" t="s">
        <v>297</v>
      </c>
      <c r="C10" s="17">
        <v>0.11453118336745501</v>
      </c>
      <c r="D10" s="17">
        <v>7.2285109408279896E-2</v>
      </c>
      <c r="E10" s="17">
        <v>0.16331156396348501</v>
      </c>
      <c r="F10" s="17"/>
      <c r="G10" s="17">
        <v>5.6429223016309302E-2</v>
      </c>
      <c r="H10" s="17">
        <v>0.107225449643969</v>
      </c>
      <c r="I10" s="17">
        <v>0.22047513255619</v>
      </c>
      <c r="J10" s="17">
        <v>0</v>
      </c>
      <c r="K10" s="17">
        <v>0</v>
      </c>
      <c r="L10" s="17">
        <v>0</v>
      </c>
      <c r="M10" s="17"/>
      <c r="N10" s="17">
        <v>5.29867658912676E-2</v>
      </c>
      <c r="O10" s="17">
        <v>0.22711276244383499</v>
      </c>
      <c r="P10" s="17">
        <v>7.2922952421404397E-2</v>
      </c>
      <c r="Q10" s="17">
        <v>0.161958822292459</v>
      </c>
      <c r="R10" s="17"/>
      <c r="S10" s="17">
        <v>0</v>
      </c>
      <c r="T10" s="17">
        <v>0</v>
      </c>
      <c r="U10" s="17">
        <v>0.44648113367803</v>
      </c>
      <c r="V10" s="17">
        <v>0.48607920876399502</v>
      </c>
      <c r="W10" s="17">
        <v>0</v>
      </c>
      <c r="X10" s="17">
        <v>0.124736777912529</v>
      </c>
      <c r="Y10" s="17">
        <v>0</v>
      </c>
      <c r="Z10" s="17">
        <v>0.247425546992909</v>
      </c>
      <c r="AA10" s="17">
        <v>0</v>
      </c>
      <c r="AB10" s="17">
        <v>0</v>
      </c>
      <c r="AC10" s="17">
        <v>0.235816956104131</v>
      </c>
      <c r="AD10" s="17">
        <v>0</v>
      </c>
      <c r="AE10" s="17"/>
      <c r="AF10" s="17">
        <v>0.194405032544823</v>
      </c>
      <c r="AG10" s="17">
        <v>4.0051474311400902E-2</v>
      </c>
      <c r="AH10" s="17">
        <v>0.184088201113282</v>
      </c>
      <c r="AI10" s="17"/>
      <c r="AJ10" s="17">
        <v>3.57141049390471E-2</v>
      </c>
      <c r="AK10" s="17">
        <v>0.170163087386967</v>
      </c>
      <c r="AL10" s="17">
        <v>0</v>
      </c>
      <c r="AM10" s="17">
        <v>0.61401402334710597</v>
      </c>
      <c r="AN10" s="17">
        <v>0</v>
      </c>
    </row>
    <row r="11" spans="2:40" ht="30" x14ac:dyDescent="0.25">
      <c r="B11" s="18" t="s">
        <v>298</v>
      </c>
      <c r="C11" s="17">
        <v>0.15483222592860901</v>
      </c>
      <c r="D11" s="17">
        <v>0.18357537176138899</v>
      </c>
      <c r="E11" s="17">
        <v>0.121643305353287</v>
      </c>
      <c r="F11" s="17"/>
      <c r="G11" s="17">
        <v>0.221374620166604</v>
      </c>
      <c r="H11" s="17">
        <v>0.110023736607494</v>
      </c>
      <c r="I11" s="17">
        <v>0.135385760742743</v>
      </c>
      <c r="J11" s="17">
        <v>0</v>
      </c>
      <c r="K11" s="17">
        <v>0</v>
      </c>
      <c r="L11" s="17">
        <v>0.51518731771183002</v>
      </c>
      <c r="M11" s="17"/>
      <c r="N11" s="17">
        <v>0.151496684479345</v>
      </c>
      <c r="O11" s="17">
        <v>0</v>
      </c>
      <c r="P11" s="17">
        <v>0.13894111037128601</v>
      </c>
      <c r="Q11" s="17">
        <v>0.44553605599310397</v>
      </c>
      <c r="R11" s="17"/>
      <c r="S11" s="17">
        <v>0.10216665765538099</v>
      </c>
      <c r="T11" s="17">
        <v>0.53138518498162701</v>
      </c>
      <c r="U11" s="17">
        <v>0</v>
      </c>
      <c r="V11" s="17">
        <v>0</v>
      </c>
      <c r="W11" s="17">
        <v>0.55896862943723202</v>
      </c>
      <c r="X11" s="17">
        <v>9.4018628346156194E-2</v>
      </c>
      <c r="Y11" s="17">
        <v>0.37912493733318903</v>
      </c>
      <c r="Z11" s="17">
        <v>0.25164068492351899</v>
      </c>
      <c r="AA11" s="17">
        <v>0</v>
      </c>
      <c r="AB11" s="17">
        <v>0.25883259134090503</v>
      </c>
      <c r="AC11" s="17">
        <v>0.249774655130376</v>
      </c>
      <c r="AD11" s="17">
        <v>0</v>
      </c>
      <c r="AE11" s="17"/>
      <c r="AF11" s="17">
        <v>0.17454310047830901</v>
      </c>
      <c r="AG11" s="17">
        <v>0.205670630684513</v>
      </c>
      <c r="AH11" s="17">
        <v>0</v>
      </c>
      <c r="AI11" s="17"/>
      <c r="AJ11" s="17">
        <v>0.21803632869196701</v>
      </c>
      <c r="AK11" s="17">
        <v>0.173398894284852</v>
      </c>
      <c r="AL11" s="17">
        <v>0</v>
      </c>
      <c r="AM11" s="17">
        <v>0</v>
      </c>
      <c r="AN11" s="17">
        <v>0</v>
      </c>
    </row>
    <row r="12" spans="2:40" ht="30" x14ac:dyDescent="0.25">
      <c r="B12" s="18" t="s">
        <v>299</v>
      </c>
      <c r="C12" s="17">
        <v>0.27960701173474101</v>
      </c>
      <c r="D12" s="17">
        <v>0.32373394181520998</v>
      </c>
      <c r="E12" s="17">
        <v>0.228654858265054</v>
      </c>
      <c r="F12" s="17"/>
      <c r="G12" s="17">
        <v>0.29194328307568701</v>
      </c>
      <c r="H12" s="17">
        <v>0.29260112379735598</v>
      </c>
      <c r="I12" s="17">
        <v>0.138310195691906</v>
      </c>
      <c r="J12" s="17">
        <v>1</v>
      </c>
      <c r="K12" s="17">
        <v>1</v>
      </c>
      <c r="L12" s="17">
        <v>0</v>
      </c>
      <c r="M12" s="17"/>
      <c r="N12" s="17">
        <v>0.198844470968877</v>
      </c>
      <c r="O12" s="17">
        <v>0.46593667681826101</v>
      </c>
      <c r="P12" s="17">
        <v>0.29608728800864897</v>
      </c>
      <c r="Q12" s="17">
        <v>0.13927128478174999</v>
      </c>
      <c r="R12" s="17"/>
      <c r="S12" s="17">
        <v>0.16491236159719699</v>
      </c>
      <c r="T12" s="17">
        <v>0</v>
      </c>
      <c r="U12" s="17">
        <v>0.55351886632197</v>
      </c>
      <c r="V12" s="17">
        <v>0.26154490833827398</v>
      </c>
      <c r="W12" s="17">
        <v>0</v>
      </c>
      <c r="X12" s="17">
        <v>0.32667379629153698</v>
      </c>
      <c r="Y12" s="17">
        <v>0.294985615995144</v>
      </c>
      <c r="Z12" s="17">
        <v>0.50093376808357204</v>
      </c>
      <c r="AA12" s="17">
        <v>0.456040149445399</v>
      </c>
      <c r="AB12" s="17">
        <v>0</v>
      </c>
      <c r="AC12" s="17">
        <v>0.27118404913202798</v>
      </c>
      <c r="AD12" s="17">
        <v>1</v>
      </c>
      <c r="AE12" s="17"/>
      <c r="AF12" s="17">
        <v>0.249574631985538</v>
      </c>
      <c r="AG12" s="17">
        <v>0.29951161601266102</v>
      </c>
      <c r="AH12" s="17">
        <v>0.29840043443584002</v>
      </c>
      <c r="AI12" s="17"/>
      <c r="AJ12" s="17">
        <v>0.25886826316397099</v>
      </c>
      <c r="AK12" s="17">
        <v>0.21142076677702801</v>
      </c>
      <c r="AL12" s="17">
        <v>0.51538114751853603</v>
      </c>
      <c r="AM12" s="17">
        <v>0</v>
      </c>
      <c r="AN12" s="17">
        <v>0.58729503343179301</v>
      </c>
    </row>
    <row r="13" spans="2:40" ht="30" x14ac:dyDescent="0.25">
      <c r="B13" s="18" t="s">
        <v>300</v>
      </c>
      <c r="C13" s="17">
        <v>0.21129510520674</v>
      </c>
      <c r="D13" s="17">
        <v>0.23765572626977599</v>
      </c>
      <c r="E13" s="17">
        <v>0.18085722050660799</v>
      </c>
      <c r="F13" s="17"/>
      <c r="G13" s="17">
        <v>0.17990682734053601</v>
      </c>
      <c r="H13" s="17">
        <v>0.247185600801134</v>
      </c>
      <c r="I13" s="17">
        <v>0.207753863643381</v>
      </c>
      <c r="J13" s="17">
        <v>0</v>
      </c>
      <c r="K13" s="17">
        <v>0</v>
      </c>
      <c r="L13" s="17">
        <v>0.48481268228816998</v>
      </c>
      <c r="M13" s="17"/>
      <c r="N13" s="17">
        <v>0.29515096285350001</v>
      </c>
      <c r="O13" s="17">
        <v>0.23200488866927199</v>
      </c>
      <c r="P13" s="17">
        <v>0.14716851029608499</v>
      </c>
      <c r="Q13" s="17">
        <v>0.101811736903552</v>
      </c>
      <c r="R13" s="17"/>
      <c r="S13" s="17">
        <v>0.40769772820901001</v>
      </c>
      <c r="T13" s="17">
        <v>0.46861481501837299</v>
      </c>
      <c r="U13" s="17">
        <v>0</v>
      </c>
      <c r="V13" s="17">
        <v>0</v>
      </c>
      <c r="W13" s="17">
        <v>0</v>
      </c>
      <c r="X13" s="17">
        <v>0.23760214880066699</v>
      </c>
      <c r="Y13" s="17">
        <v>0</v>
      </c>
      <c r="Z13" s="17">
        <v>0</v>
      </c>
      <c r="AA13" s="17">
        <v>0.389974892778852</v>
      </c>
      <c r="AB13" s="17">
        <v>0</v>
      </c>
      <c r="AC13" s="17">
        <v>0.24322433963346601</v>
      </c>
      <c r="AD13" s="17">
        <v>0</v>
      </c>
      <c r="AE13" s="17"/>
      <c r="AF13" s="17">
        <v>0.27267866908445498</v>
      </c>
      <c r="AG13" s="17">
        <v>0.107470544976425</v>
      </c>
      <c r="AH13" s="17">
        <v>0.32229632341108799</v>
      </c>
      <c r="AI13" s="17"/>
      <c r="AJ13" s="17">
        <v>0.15815761997884001</v>
      </c>
      <c r="AK13" s="17">
        <v>0.16506861868552899</v>
      </c>
      <c r="AL13" s="17">
        <v>0.48461885248146402</v>
      </c>
      <c r="AM13" s="17">
        <v>0.38598597665289403</v>
      </c>
      <c r="AN13" s="17">
        <v>0.41270496656820699</v>
      </c>
    </row>
    <row r="14" spans="2:40" ht="30" x14ac:dyDescent="0.25">
      <c r="B14" s="18" t="s">
        <v>301</v>
      </c>
      <c r="C14" s="17">
        <v>7.4627760698003601E-2</v>
      </c>
      <c r="D14" s="17">
        <v>3.82541779252627E-2</v>
      </c>
      <c r="E14" s="17">
        <v>0.116627337108587</v>
      </c>
      <c r="F14" s="17"/>
      <c r="G14" s="17">
        <v>0.129250368641906</v>
      </c>
      <c r="H14" s="17">
        <v>0.104849420070303</v>
      </c>
      <c r="I14" s="17">
        <v>0</v>
      </c>
      <c r="J14" s="17">
        <v>0</v>
      </c>
      <c r="K14" s="17">
        <v>0</v>
      </c>
      <c r="L14" s="17">
        <v>0</v>
      </c>
      <c r="M14" s="17"/>
      <c r="N14" s="17">
        <v>0</v>
      </c>
      <c r="O14" s="17">
        <v>7.4945672068632493E-2</v>
      </c>
      <c r="P14" s="17">
        <v>0.203646727499258</v>
      </c>
      <c r="Q14" s="17">
        <v>0</v>
      </c>
      <c r="R14" s="17"/>
      <c r="S14" s="17">
        <v>0.16376912219145001</v>
      </c>
      <c r="T14" s="17">
        <v>0</v>
      </c>
      <c r="U14" s="17">
        <v>0</v>
      </c>
      <c r="V14" s="17">
        <v>0</v>
      </c>
      <c r="W14" s="17">
        <v>0</v>
      </c>
      <c r="X14" s="17">
        <v>0.124736777912529</v>
      </c>
      <c r="Y14" s="17">
        <v>0.32588944667166703</v>
      </c>
      <c r="Z14" s="17">
        <v>0</v>
      </c>
      <c r="AA14" s="17">
        <v>0</v>
      </c>
      <c r="AB14" s="17">
        <v>0</v>
      </c>
      <c r="AC14" s="17">
        <v>0</v>
      </c>
      <c r="AD14" s="17">
        <v>0</v>
      </c>
      <c r="AE14" s="17"/>
      <c r="AF14" s="17">
        <v>6.02627127722924E-2</v>
      </c>
      <c r="AG14" s="17">
        <v>7.7655702192675605E-2</v>
      </c>
      <c r="AH14" s="17">
        <v>9.6276297036133301E-2</v>
      </c>
      <c r="AI14" s="17"/>
      <c r="AJ14" s="17">
        <v>0.124225907177561</v>
      </c>
      <c r="AK14" s="17">
        <v>5.7372667862902099E-2</v>
      </c>
      <c r="AL14" s="17">
        <v>0</v>
      </c>
      <c r="AM14" s="17">
        <v>0</v>
      </c>
      <c r="AN14" s="17">
        <v>0</v>
      </c>
    </row>
    <row r="15" spans="2:40" ht="30" x14ac:dyDescent="0.25">
      <c r="B15" s="18" t="s">
        <v>302</v>
      </c>
      <c r="C15" s="17">
        <v>0.104447714256418</v>
      </c>
      <c r="D15" s="17">
        <v>0.104140567057731</v>
      </c>
      <c r="E15" s="17">
        <v>0.104802368685737</v>
      </c>
      <c r="F15" s="17"/>
      <c r="G15" s="17">
        <v>6.1727071859933598E-2</v>
      </c>
      <c r="H15" s="17">
        <v>0.13811466907974301</v>
      </c>
      <c r="I15" s="17">
        <v>0.13653194507403399</v>
      </c>
      <c r="J15" s="17">
        <v>0</v>
      </c>
      <c r="K15" s="17">
        <v>0</v>
      </c>
      <c r="L15" s="17">
        <v>0</v>
      </c>
      <c r="M15" s="17"/>
      <c r="N15" s="17">
        <v>0.25247689404866502</v>
      </c>
      <c r="O15" s="17">
        <v>0</v>
      </c>
      <c r="P15" s="17">
        <v>6.2430737666896302E-2</v>
      </c>
      <c r="Q15" s="17">
        <v>0</v>
      </c>
      <c r="R15" s="17"/>
      <c r="S15" s="17">
        <v>8.5086727798566505E-2</v>
      </c>
      <c r="T15" s="17">
        <v>0</v>
      </c>
      <c r="U15" s="17">
        <v>0</v>
      </c>
      <c r="V15" s="17">
        <v>0</v>
      </c>
      <c r="W15" s="17">
        <v>0.44103137056276798</v>
      </c>
      <c r="X15" s="17">
        <v>9.22318707365819E-2</v>
      </c>
      <c r="Y15" s="17">
        <v>0</v>
      </c>
      <c r="Z15" s="17">
        <v>0</v>
      </c>
      <c r="AA15" s="17">
        <v>0.15398495777575</v>
      </c>
      <c r="AB15" s="17">
        <v>0.46363190548253902</v>
      </c>
      <c r="AC15" s="17">
        <v>0</v>
      </c>
      <c r="AD15" s="17">
        <v>0</v>
      </c>
      <c r="AE15" s="17"/>
      <c r="AF15" s="17">
        <v>4.85358531345833E-2</v>
      </c>
      <c r="AG15" s="17">
        <v>0.14528194480603601</v>
      </c>
      <c r="AH15" s="17">
        <v>9.8938744003656806E-2</v>
      </c>
      <c r="AI15" s="17"/>
      <c r="AJ15" s="17">
        <v>0.15568563463458701</v>
      </c>
      <c r="AK15" s="17">
        <v>0.10519324713477</v>
      </c>
      <c r="AL15" s="17">
        <v>0</v>
      </c>
      <c r="AM15" s="17">
        <v>0</v>
      </c>
      <c r="AN15" s="17">
        <v>0</v>
      </c>
    </row>
    <row r="16" spans="2:40" x14ac:dyDescent="0.25">
      <c r="B16" s="18" t="s">
        <v>303</v>
      </c>
      <c r="C16" s="17">
        <v>1.68799761407743E-2</v>
      </c>
      <c r="D16" s="17">
        <v>0</v>
      </c>
      <c r="E16" s="17">
        <v>3.6370820695811497E-2</v>
      </c>
      <c r="F16" s="17"/>
      <c r="G16" s="17">
        <v>5.9368605899024499E-2</v>
      </c>
      <c r="H16" s="17">
        <v>0</v>
      </c>
      <c r="I16" s="17">
        <v>0</v>
      </c>
      <c r="J16" s="17">
        <v>0</v>
      </c>
      <c r="K16" s="17">
        <v>0</v>
      </c>
      <c r="L16" s="17">
        <v>0</v>
      </c>
      <c r="M16" s="17"/>
      <c r="N16" s="17">
        <v>4.9044221758345101E-2</v>
      </c>
      <c r="O16" s="17">
        <v>0</v>
      </c>
      <c r="P16" s="17">
        <v>0</v>
      </c>
      <c r="Q16" s="17">
        <v>0</v>
      </c>
      <c r="R16" s="17"/>
      <c r="S16" s="17">
        <v>7.6367402548394206E-2</v>
      </c>
      <c r="T16" s="17">
        <v>0</v>
      </c>
      <c r="U16" s="17">
        <v>0</v>
      </c>
      <c r="V16" s="17">
        <v>0</v>
      </c>
      <c r="W16" s="17">
        <v>0</v>
      </c>
      <c r="X16" s="17">
        <v>0</v>
      </c>
      <c r="Y16" s="17">
        <v>0</v>
      </c>
      <c r="Z16" s="17">
        <v>0</v>
      </c>
      <c r="AA16" s="17">
        <v>0</v>
      </c>
      <c r="AB16" s="17">
        <v>0</v>
      </c>
      <c r="AC16" s="17">
        <v>0</v>
      </c>
      <c r="AD16" s="17">
        <v>0</v>
      </c>
      <c r="AE16" s="17"/>
      <c r="AF16" s="17">
        <v>0</v>
      </c>
      <c r="AG16" s="17">
        <v>3.4605937832744398E-2</v>
      </c>
      <c r="AH16" s="17">
        <v>0</v>
      </c>
      <c r="AI16" s="17"/>
      <c r="AJ16" s="17">
        <v>0</v>
      </c>
      <c r="AK16" s="17">
        <v>5.1457411667935903E-2</v>
      </c>
      <c r="AL16" s="17">
        <v>0</v>
      </c>
      <c r="AM16" s="17">
        <v>0</v>
      </c>
      <c r="AN16" s="17">
        <v>0</v>
      </c>
    </row>
    <row r="17" spans="2:40" x14ac:dyDescent="0.25">
      <c r="B17" s="18" t="s">
        <v>64</v>
      </c>
      <c r="C17" s="19">
        <v>0</v>
      </c>
      <c r="D17" s="19">
        <v>0</v>
      </c>
      <c r="E17" s="19">
        <v>0</v>
      </c>
      <c r="F17" s="19"/>
      <c r="G17" s="19">
        <v>0</v>
      </c>
      <c r="H17" s="19">
        <v>0</v>
      </c>
      <c r="I17" s="19">
        <v>0</v>
      </c>
      <c r="J17" s="19">
        <v>0</v>
      </c>
      <c r="K17" s="19">
        <v>0</v>
      </c>
      <c r="L17" s="19">
        <v>0</v>
      </c>
      <c r="M17" s="19"/>
      <c r="N17" s="19">
        <v>0</v>
      </c>
      <c r="O17" s="19">
        <v>0</v>
      </c>
      <c r="P17" s="19">
        <v>0</v>
      </c>
      <c r="Q17" s="19">
        <v>0</v>
      </c>
      <c r="R17" s="19"/>
      <c r="S17" s="19">
        <v>0</v>
      </c>
      <c r="T17" s="19">
        <v>0</v>
      </c>
      <c r="U17" s="19">
        <v>0</v>
      </c>
      <c r="V17" s="19">
        <v>0</v>
      </c>
      <c r="W17" s="19">
        <v>0</v>
      </c>
      <c r="X17" s="19">
        <v>0</v>
      </c>
      <c r="Y17" s="19">
        <v>0</v>
      </c>
      <c r="Z17" s="19">
        <v>0</v>
      </c>
      <c r="AA17" s="19">
        <v>0</v>
      </c>
      <c r="AB17" s="19">
        <v>0</v>
      </c>
      <c r="AC17" s="19">
        <v>0</v>
      </c>
      <c r="AD17" s="19">
        <v>0</v>
      </c>
      <c r="AE17" s="19"/>
      <c r="AF17" s="19">
        <v>0</v>
      </c>
      <c r="AG17" s="19">
        <v>0</v>
      </c>
      <c r="AH17" s="19">
        <v>0</v>
      </c>
      <c r="AI17" s="19"/>
      <c r="AJ17" s="19">
        <v>0</v>
      </c>
      <c r="AK17" s="19">
        <v>0</v>
      </c>
      <c r="AL17" s="19">
        <v>0</v>
      </c>
      <c r="AM17" s="19">
        <v>0</v>
      </c>
      <c r="AN17" s="19">
        <v>0</v>
      </c>
    </row>
    <row r="18" spans="2:40" x14ac:dyDescent="0.25">
      <c r="B18" s="16" t="s">
        <v>325</v>
      </c>
    </row>
    <row r="19" spans="2:40" x14ac:dyDescent="0.25">
      <c r="B19" t="s">
        <v>67</v>
      </c>
    </row>
    <row r="20" spans="2:40" x14ac:dyDescent="0.25">
      <c r="B20" t="s">
        <v>68</v>
      </c>
    </row>
    <row r="22" spans="2:40" x14ac:dyDescent="0.25">
      <c r="B22"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B2:AN17"/>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308</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54</v>
      </c>
      <c r="D7" s="10">
        <v>28</v>
      </c>
      <c r="E7" s="10">
        <v>26</v>
      </c>
      <c r="F7" s="10"/>
      <c r="G7" s="10">
        <v>15</v>
      </c>
      <c r="H7" s="10">
        <v>20</v>
      </c>
      <c r="I7" s="10">
        <v>14</v>
      </c>
      <c r="J7" s="10">
        <v>1</v>
      </c>
      <c r="K7" s="10">
        <v>2</v>
      </c>
      <c r="L7" s="10">
        <v>2</v>
      </c>
      <c r="M7" s="10"/>
      <c r="N7" s="10">
        <v>20</v>
      </c>
      <c r="O7" s="10">
        <v>13</v>
      </c>
      <c r="P7" s="10">
        <v>14</v>
      </c>
      <c r="Q7" s="10">
        <v>7</v>
      </c>
      <c r="R7" s="10"/>
      <c r="S7" s="10">
        <v>12</v>
      </c>
      <c r="T7" s="10">
        <v>2</v>
      </c>
      <c r="U7" s="10">
        <v>2</v>
      </c>
      <c r="V7" s="10">
        <v>4</v>
      </c>
      <c r="W7" s="10">
        <v>2</v>
      </c>
      <c r="X7" s="10">
        <v>9</v>
      </c>
      <c r="Y7" s="10">
        <v>3</v>
      </c>
      <c r="Z7" s="10">
        <v>4</v>
      </c>
      <c r="AA7" s="10">
        <v>7</v>
      </c>
      <c r="AB7" s="10">
        <v>4</v>
      </c>
      <c r="AC7" s="10">
        <v>4</v>
      </c>
      <c r="AD7" s="10">
        <v>1</v>
      </c>
      <c r="AE7" s="10"/>
      <c r="AF7" s="10">
        <v>17</v>
      </c>
      <c r="AG7" s="10">
        <v>26</v>
      </c>
      <c r="AH7" s="10">
        <v>10</v>
      </c>
      <c r="AI7" s="10"/>
      <c r="AJ7" s="10">
        <v>24</v>
      </c>
      <c r="AK7" s="10">
        <v>18</v>
      </c>
      <c r="AL7" s="10">
        <v>2</v>
      </c>
      <c r="AM7" s="10">
        <v>2</v>
      </c>
      <c r="AN7" s="10">
        <v>5</v>
      </c>
    </row>
    <row r="8" spans="2:40" ht="30" customHeight="1" x14ac:dyDescent="0.25">
      <c r="B8" s="11" t="s">
        <v>20</v>
      </c>
      <c r="C8" s="11">
        <v>55</v>
      </c>
      <c r="D8" s="11">
        <v>29</v>
      </c>
      <c r="E8" s="11">
        <v>25</v>
      </c>
      <c r="F8" s="11"/>
      <c r="G8" s="11">
        <v>16</v>
      </c>
      <c r="H8" s="11">
        <v>20</v>
      </c>
      <c r="I8" s="11">
        <v>15</v>
      </c>
      <c r="J8" s="11">
        <v>1</v>
      </c>
      <c r="K8" s="11">
        <v>2</v>
      </c>
      <c r="L8" s="11">
        <v>2</v>
      </c>
      <c r="M8" s="11"/>
      <c r="N8" s="11">
        <v>19</v>
      </c>
      <c r="O8" s="11">
        <v>13</v>
      </c>
      <c r="P8" s="11">
        <v>15</v>
      </c>
      <c r="Q8" s="11">
        <v>8</v>
      </c>
      <c r="R8" s="11"/>
      <c r="S8" s="11">
        <v>12</v>
      </c>
      <c r="T8" s="11">
        <v>2</v>
      </c>
      <c r="U8" s="11">
        <v>2</v>
      </c>
      <c r="V8" s="11">
        <v>5</v>
      </c>
      <c r="W8" s="11">
        <v>2</v>
      </c>
      <c r="X8" s="11">
        <v>9</v>
      </c>
      <c r="Y8" s="11">
        <v>3</v>
      </c>
      <c r="Z8" s="11">
        <v>4</v>
      </c>
      <c r="AA8" s="11">
        <v>7</v>
      </c>
      <c r="AB8" s="11">
        <v>4</v>
      </c>
      <c r="AC8" s="11">
        <v>4</v>
      </c>
      <c r="AD8" s="11">
        <v>1</v>
      </c>
      <c r="AE8" s="11"/>
      <c r="AF8" s="11">
        <v>17</v>
      </c>
      <c r="AG8" s="11">
        <v>27</v>
      </c>
      <c r="AH8" s="11">
        <v>10</v>
      </c>
      <c r="AI8" s="11"/>
      <c r="AJ8" s="11">
        <v>25</v>
      </c>
      <c r="AK8" s="11">
        <v>18</v>
      </c>
      <c r="AL8" s="11">
        <v>2</v>
      </c>
      <c r="AM8" s="11">
        <v>2</v>
      </c>
      <c r="AN8" s="11">
        <v>5</v>
      </c>
    </row>
    <row r="9" spans="2:40" ht="45" x14ac:dyDescent="0.25">
      <c r="B9" s="18" t="s">
        <v>305</v>
      </c>
      <c r="C9" s="17">
        <v>0.218858246999171</v>
      </c>
      <c r="D9" s="17">
        <v>0.34796794832721201</v>
      </c>
      <c r="E9" s="17">
        <v>6.9778823062456002E-2</v>
      </c>
      <c r="F9" s="17"/>
      <c r="G9" s="17">
        <v>0.129723877348214</v>
      </c>
      <c r="H9" s="17">
        <v>0.26024630931195403</v>
      </c>
      <c r="I9" s="17">
        <v>0.26753867037180401</v>
      </c>
      <c r="J9" s="17">
        <v>0</v>
      </c>
      <c r="K9" s="17">
        <v>0</v>
      </c>
      <c r="L9" s="17">
        <v>0.51518731771183002</v>
      </c>
      <c r="M9" s="17"/>
      <c r="N9" s="17">
        <v>0.40445508986457401</v>
      </c>
      <c r="O9" s="17">
        <v>7.84033203022E-2</v>
      </c>
      <c r="P9" s="17">
        <v>0.21867195608066201</v>
      </c>
      <c r="Q9" s="17">
        <v>0</v>
      </c>
      <c r="R9" s="17"/>
      <c r="S9" s="17">
        <v>0.40552801670066102</v>
      </c>
      <c r="T9" s="17">
        <v>0</v>
      </c>
      <c r="U9" s="17">
        <v>0</v>
      </c>
      <c r="V9" s="17">
        <v>0</v>
      </c>
      <c r="W9" s="17">
        <v>0</v>
      </c>
      <c r="X9" s="17">
        <v>0.218755406258685</v>
      </c>
      <c r="Y9" s="17">
        <v>0</v>
      </c>
      <c r="Z9" s="17">
        <v>0.26332027053250401</v>
      </c>
      <c r="AA9" s="17">
        <v>0.475153668976183</v>
      </c>
      <c r="AB9" s="17">
        <v>0</v>
      </c>
      <c r="AC9" s="17">
        <v>0.235816956104131</v>
      </c>
      <c r="AD9" s="17">
        <v>0</v>
      </c>
      <c r="AE9" s="17"/>
      <c r="AF9" s="17">
        <v>0.16364416530006201</v>
      </c>
      <c r="AG9" s="17">
        <v>0.22576006077691699</v>
      </c>
      <c r="AH9" s="17">
        <v>0.30947400024143001</v>
      </c>
      <c r="AI9" s="17"/>
      <c r="AJ9" s="17">
        <v>0.28328553142552598</v>
      </c>
      <c r="AK9" s="17">
        <v>0.218240226340605</v>
      </c>
      <c r="AL9" s="17">
        <v>0.51538114751853603</v>
      </c>
      <c r="AM9" s="17">
        <v>0</v>
      </c>
      <c r="AN9" s="17">
        <v>0</v>
      </c>
    </row>
    <row r="10" spans="2:40" ht="60" x14ac:dyDescent="0.25">
      <c r="B10" s="18" t="s">
        <v>306</v>
      </c>
      <c r="C10" s="17">
        <v>0.628099855818682</v>
      </c>
      <c r="D10" s="17">
        <v>0.50523310948969602</v>
      </c>
      <c r="E10" s="17">
        <v>0.769970711186585</v>
      </c>
      <c r="F10" s="17"/>
      <c r="G10" s="17">
        <v>0.73035946274730801</v>
      </c>
      <c r="H10" s="17">
        <v>0.48272152752408998</v>
      </c>
      <c r="I10" s="17">
        <v>0.65717565048003501</v>
      </c>
      <c r="J10" s="17">
        <v>1</v>
      </c>
      <c r="K10" s="17">
        <v>1</v>
      </c>
      <c r="L10" s="17">
        <v>0.48481268228816998</v>
      </c>
      <c r="M10" s="17"/>
      <c r="N10" s="17">
        <v>0.388453906976368</v>
      </c>
      <c r="O10" s="17">
        <v>0.92159667969780001</v>
      </c>
      <c r="P10" s="17">
        <v>0.56122665900632696</v>
      </c>
      <c r="Q10" s="17">
        <v>0.86072871521825001</v>
      </c>
      <c r="R10" s="17"/>
      <c r="S10" s="17">
        <v>0.51450961364911196</v>
      </c>
      <c r="T10" s="17">
        <v>1</v>
      </c>
      <c r="U10" s="17">
        <v>0.44648113367803</v>
      </c>
      <c r="V10" s="17">
        <v>1</v>
      </c>
      <c r="W10" s="17">
        <v>1</v>
      </c>
      <c r="X10" s="17">
        <v>0.420487013247275</v>
      </c>
      <c r="Y10" s="17">
        <v>1</v>
      </c>
      <c r="Z10" s="17">
        <v>0.49906623191642802</v>
      </c>
      <c r="AA10" s="17">
        <v>0.52484633102381695</v>
      </c>
      <c r="AB10" s="17">
        <v>1</v>
      </c>
      <c r="AC10" s="17">
        <v>0.249774655130376</v>
      </c>
      <c r="AD10" s="17">
        <v>1</v>
      </c>
      <c r="AE10" s="17"/>
      <c r="AF10" s="17">
        <v>0.59020265007546302</v>
      </c>
      <c r="AG10" s="17">
        <v>0.65991721374048895</v>
      </c>
      <c r="AH10" s="17">
        <v>0.58096384599126505</v>
      </c>
      <c r="AI10" s="17"/>
      <c r="AJ10" s="17">
        <v>0.62575513090400503</v>
      </c>
      <c r="AK10" s="17">
        <v>0.61537603693980503</v>
      </c>
      <c r="AL10" s="17">
        <v>0</v>
      </c>
      <c r="AM10" s="17">
        <v>1</v>
      </c>
      <c r="AN10" s="17">
        <v>0.78436590120493499</v>
      </c>
    </row>
    <row r="11" spans="2:40" ht="30" x14ac:dyDescent="0.25">
      <c r="B11" s="18" t="s">
        <v>307</v>
      </c>
      <c r="C11" s="17">
        <v>0.11434150900261</v>
      </c>
      <c r="D11" s="17">
        <v>0.11169904532320001</v>
      </c>
      <c r="E11" s="17">
        <v>0.11739268919316299</v>
      </c>
      <c r="F11" s="17"/>
      <c r="G11" s="17">
        <v>7.3760784626750106E-2</v>
      </c>
      <c r="H11" s="17">
        <v>0.20197423811366599</v>
      </c>
      <c r="I11" s="17">
        <v>7.5285679148161005E-2</v>
      </c>
      <c r="J11" s="17">
        <v>0</v>
      </c>
      <c r="K11" s="17">
        <v>0</v>
      </c>
      <c r="L11" s="17">
        <v>0</v>
      </c>
      <c r="M11" s="17"/>
      <c r="N11" s="17">
        <v>0.15243983915401599</v>
      </c>
      <c r="O11" s="17">
        <v>0</v>
      </c>
      <c r="P11" s="17">
        <v>0.22010138491301101</v>
      </c>
      <c r="Q11" s="17">
        <v>0</v>
      </c>
      <c r="R11" s="17"/>
      <c r="S11" s="17">
        <v>7.99623696502266E-2</v>
      </c>
      <c r="T11" s="17">
        <v>0</v>
      </c>
      <c r="U11" s="17">
        <v>0</v>
      </c>
      <c r="V11" s="17">
        <v>0</v>
      </c>
      <c r="W11" s="17">
        <v>0</v>
      </c>
      <c r="X11" s="17">
        <v>0.36075758049404</v>
      </c>
      <c r="Y11" s="17">
        <v>0</v>
      </c>
      <c r="Z11" s="17">
        <v>0.237613497551068</v>
      </c>
      <c r="AA11" s="17">
        <v>0</v>
      </c>
      <c r="AB11" s="17">
        <v>0</v>
      </c>
      <c r="AC11" s="17">
        <v>0.27118404913202798</v>
      </c>
      <c r="AD11" s="17">
        <v>0</v>
      </c>
      <c r="AE11" s="17"/>
      <c r="AF11" s="17">
        <v>0.122234994277496</v>
      </c>
      <c r="AG11" s="17">
        <v>0.11432272548259401</v>
      </c>
      <c r="AH11" s="17">
        <v>0.10956215376730501</v>
      </c>
      <c r="AI11" s="17"/>
      <c r="AJ11" s="17">
        <v>4.6683265544606799E-2</v>
      </c>
      <c r="AK11" s="17">
        <v>0.16638373671959</v>
      </c>
      <c r="AL11" s="17">
        <v>0</v>
      </c>
      <c r="AM11" s="17">
        <v>0</v>
      </c>
      <c r="AN11" s="17">
        <v>0.21563409879506501</v>
      </c>
    </row>
    <row r="12" spans="2:40" x14ac:dyDescent="0.25">
      <c r="B12" s="18" t="s">
        <v>64</v>
      </c>
      <c r="C12" s="19">
        <v>3.8700388179536499E-2</v>
      </c>
      <c r="D12" s="19">
        <v>3.5099896859891601E-2</v>
      </c>
      <c r="E12" s="19">
        <v>4.28577765577964E-2</v>
      </c>
      <c r="F12" s="19"/>
      <c r="G12" s="19">
        <v>6.6155875277727497E-2</v>
      </c>
      <c r="H12" s="19">
        <v>5.5057925050289898E-2</v>
      </c>
      <c r="I12" s="19">
        <v>0</v>
      </c>
      <c r="J12" s="19">
        <v>0</v>
      </c>
      <c r="K12" s="19">
        <v>0</v>
      </c>
      <c r="L12" s="19">
        <v>0</v>
      </c>
      <c r="M12" s="19"/>
      <c r="N12" s="19">
        <v>5.46511640050419E-2</v>
      </c>
      <c r="O12" s="19">
        <v>0</v>
      </c>
      <c r="P12" s="19">
        <v>0</v>
      </c>
      <c r="Q12" s="19">
        <v>0.13927128478174999</v>
      </c>
      <c r="R12" s="19"/>
      <c r="S12" s="19">
        <v>0</v>
      </c>
      <c r="T12" s="19">
        <v>0</v>
      </c>
      <c r="U12" s="19">
        <v>0.55351886632197</v>
      </c>
      <c r="V12" s="19">
        <v>0</v>
      </c>
      <c r="W12" s="19">
        <v>0</v>
      </c>
      <c r="X12" s="19">
        <v>0</v>
      </c>
      <c r="Y12" s="19">
        <v>0</v>
      </c>
      <c r="Z12" s="19">
        <v>0</v>
      </c>
      <c r="AA12" s="19">
        <v>0</v>
      </c>
      <c r="AB12" s="19">
        <v>0</v>
      </c>
      <c r="AC12" s="19">
        <v>0.24322433963346601</v>
      </c>
      <c r="AD12" s="19">
        <v>0</v>
      </c>
      <c r="AE12" s="19"/>
      <c r="AF12" s="19">
        <v>0.123918190346979</v>
      </c>
      <c r="AG12" s="19">
        <v>0</v>
      </c>
      <c r="AH12" s="19">
        <v>0</v>
      </c>
      <c r="AI12" s="19"/>
      <c r="AJ12" s="19">
        <v>4.4276072125862299E-2</v>
      </c>
      <c r="AK12" s="19">
        <v>0</v>
      </c>
      <c r="AL12" s="19">
        <v>0.48461885248146402</v>
      </c>
      <c r="AM12" s="19">
        <v>0</v>
      </c>
      <c r="AN12" s="19">
        <v>0</v>
      </c>
    </row>
    <row r="13" spans="2:40" x14ac:dyDescent="0.25">
      <c r="B13" s="16" t="s">
        <v>325</v>
      </c>
    </row>
    <row r="14" spans="2:40" x14ac:dyDescent="0.25">
      <c r="B14" t="s">
        <v>67</v>
      </c>
    </row>
    <row r="15" spans="2:40" x14ac:dyDescent="0.25">
      <c r="B15" t="s">
        <v>68</v>
      </c>
    </row>
    <row r="17" spans="2:2" x14ac:dyDescent="0.25">
      <c r="B17"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B2:AN19"/>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327</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164</v>
      </c>
      <c r="D7" s="10">
        <v>88</v>
      </c>
      <c r="E7" s="10">
        <v>76</v>
      </c>
      <c r="F7" s="10"/>
      <c r="G7" s="10">
        <v>27</v>
      </c>
      <c r="H7" s="10">
        <v>36</v>
      </c>
      <c r="I7" s="10">
        <v>30</v>
      </c>
      <c r="J7" s="10">
        <v>20</v>
      </c>
      <c r="K7" s="10">
        <v>24</v>
      </c>
      <c r="L7" s="10">
        <v>27</v>
      </c>
      <c r="M7" s="10"/>
      <c r="N7" s="10">
        <v>51</v>
      </c>
      <c r="O7" s="10">
        <v>34</v>
      </c>
      <c r="P7" s="10">
        <v>40</v>
      </c>
      <c r="Q7" s="10">
        <v>39</v>
      </c>
      <c r="R7" s="10"/>
      <c r="S7" s="10">
        <v>24</v>
      </c>
      <c r="T7" s="10">
        <v>22</v>
      </c>
      <c r="U7" s="10">
        <v>11</v>
      </c>
      <c r="V7" s="10">
        <v>9</v>
      </c>
      <c r="W7" s="10">
        <v>12</v>
      </c>
      <c r="X7" s="10">
        <v>17</v>
      </c>
      <c r="Y7" s="10">
        <v>15</v>
      </c>
      <c r="Z7" s="10">
        <v>8</v>
      </c>
      <c r="AA7" s="10">
        <v>20</v>
      </c>
      <c r="AB7" s="10">
        <v>11</v>
      </c>
      <c r="AC7" s="10">
        <v>13</v>
      </c>
      <c r="AD7" s="10">
        <v>2</v>
      </c>
      <c r="AE7" s="10"/>
      <c r="AF7" s="10">
        <v>64</v>
      </c>
      <c r="AG7" s="10">
        <v>84</v>
      </c>
      <c r="AH7" s="10">
        <v>14</v>
      </c>
      <c r="AI7" s="10"/>
      <c r="AJ7" s="10">
        <v>59</v>
      </c>
      <c r="AK7" s="10">
        <v>63</v>
      </c>
      <c r="AL7" s="10">
        <v>17</v>
      </c>
      <c r="AM7" s="10">
        <v>2</v>
      </c>
      <c r="AN7" s="10">
        <v>5</v>
      </c>
    </row>
    <row r="8" spans="2:40" ht="30" customHeight="1" x14ac:dyDescent="0.25">
      <c r="B8" s="11" t="s">
        <v>20</v>
      </c>
      <c r="C8" s="11">
        <v>166</v>
      </c>
      <c r="D8" s="11">
        <v>91</v>
      </c>
      <c r="E8" s="11">
        <v>75</v>
      </c>
      <c r="F8" s="11"/>
      <c r="G8" s="11">
        <v>28</v>
      </c>
      <c r="H8" s="11">
        <v>37</v>
      </c>
      <c r="I8" s="11">
        <v>32</v>
      </c>
      <c r="J8" s="11">
        <v>22</v>
      </c>
      <c r="K8" s="11">
        <v>23</v>
      </c>
      <c r="L8" s="11">
        <v>24</v>
      </c>
      <c r="M8" s="11"/>
      <c r="N8" s="11">
        <v>47</v>
      </c>
      <c r="O8" s="11">
        <v>33</v>
      </c>
      <c r="P8" s="11">
        <v>43</v>
      </c>
      <c r="Q8" s="11">
        <v>43</v>
      </c>
      <c r="R8" s="11"/>
      <c r="S8" s="11">
        <v>24</v>
      </c>
      <c r="T8" s="11">
        <v>22</v>
      </c>
      <c r="U8" s="11">
        <v>11</v>
      </c>
      <c r="V8" s="11">
        <v>9</v>
      </c>
      <c r="W8" s="11">
        <v>13</v>
      </c>
      <c r="X8" s="11">
        <v>18</v>
      </c>
      <c r="Y8" s="11">
        <v>15</v>
      </c>
      <c r="Z8" s="11">
        <v>7</v>
      </c>
      <c r="AA8" s="11">
        <v>21</v>
      </c>
      <c r="AB8" s="11">
        <v>10</v>
      </c>
      <c r="AC8" s="11">
        <v>13</v>
      </c>
      <c r="AD8" s="11">
        <v>3</v>
      </c>
      <c r="AE8" s="11"/>
      <c r="AF8" s="11">
        <v>67</v>
      </c>
      <c r="AG8" s="11">
        <v>83</v>
      </c>
      <c r="AH8" s="11">
        <v>14</v>
      </c>
      <c r="AI8" s="11"/>
      <c r="AJ8" s="11">
        <v>59</v>
      </c>
      <c r="AK8" s="11">
        <v>64</v>
      </c>
      <c r="AL8" s="11">
        <v>18</v>
      </c>
      <c r="AM8" s="11">
        <v>2</v>
      </c>
      <c r="AN8" s="11">
        <v>5</v>
      </c>
    </row>
    <row r="9" spans="2:40" ht="45" x14ac:dyDescent="0.25">
      <c r="B9" s="18" t="s">
        <v>291</v>
      </c>
      <c r="C9" s="17">
        <v>0.42923983133000798</v>
      </c>
      <c r="D9" s="17">
        <v>0.40958230358728698</v>
      </c>
      <c r="E9" s="17">
        <v>0.45307353122323601</v>
      </c>
      <c r="F9" s="17"/>
      <c r="G9" s="17">
        <v>0.38823606287905899</v>
      </c>
      <c r="H9" s="17">
        <v>0.38388209397739098</v>
      </c>
      <c r="I9" s="17">
        <v>0.46827953135557299</v>
      </c>
      <c r="J9" s="17">
        <v>0.51914114727724903</v>
      </c>
      <c r="K9" s="17">
        <v>0.432248837934749</v>
      </c>
      <c r="L9" s="17">
        <v>0.40811343078054502</v>
      </c>
      <c r="M9" s="17"/>
      <c r="N9" s="17">
        <v>0.383072180267644</v>
      </c>
      <c r="O9" s="17">
        <v>0.47011585632907099</v>
      </c>
      <c r="P9" s="17">
        <v>0.51512479866486505</v>
      </c>
      <c r="Q9" s="17">
        <v>0.36238676720167301</v>
      </c>
      <c r="R9" s="17"/>
      <c r="S9" s="17">
        <v>0.44968991738172998</v>
      </c>
      <c r="T9" s="17">
        <v>0.391148263556585</v>
      </c>
      <c r="U9" s="17">
        <v>0.305221704464682</v>
      </c>
      <c r="V9" s="17">
        <v>0.44741105943076998</v>
      </c>
      <c r="W9" s="17">
        <v>0.48260191231713201</v>
      </c>
      <c r="X9" s="17">
        <v>0.44005817233931199</v>
      </c>
      <c r="Y9" s="17">
        <v>0.46650591397520402</v>
      </c>
      <c r="Z9" s="17">
        <v>0.374566464972025</v>
      </c>
      <c r="AA9" s="17">
        <v>0.460407202483675</v>
      </c>
      <c r="AB9" s="17">
        <v>0.55813698331542705</v>
      </c>
      <c r="AC9" s="17">
        <v>0.30370928616705301</v>
      </c>
      <c r="AD9" s="17">
        <v>0.48257767636198701</v>
      </c>
      <c r="AE9" s="17"/>
      <c r="AF9" s="17">
        <v>0.49162161165329799</v>
      </c>
      <c r="AG9" s="17">
        <v>0.38389473825538101</v>
      </c>
      <c r="AH9" s="17">
        <v>0.31424534431488799</v>
      </c>
      <c r="AI9" s="17"/>
      <c r="AJ9" s="17">
        <v>0.56207839689293804</v>
      </c>
      <c r="AK9" s="17">
        <v>0.31538032698961899</v>
      </c>
      <c r="AL9" s="17">
        <v>0.486593316467404</v>
      </c>
      <c r="AM9" s="17">
        <v>0</v>
      </c>
      <c r="AN9" s="17">
        <v>0.222576601493233</v>
      </c>
    </row>
    <row r="10" spans="2:40" ht="30" x14ac:dyDescent="0.25">
      <c r="B10" s="18" t="s">
        <v>289</v>
      </c>
      <c r="C10" s="17">
        <v>0.41830805857180797</v>
      </c>
      <c r="D10" s="17">
        <v>0.39036079165026999</v>
      </c>
      <c r="E10" s="17">
        <v>0.452192623373735</v>
      </c>
      <c r="F10" s="17"/>
      <c r="G10" s="17">
        <v>0.495291666876715</v>
      </c>
      <c r="H10" s="17">
        <v>0.29517715973824299</v>
      </c>
      <c r="I10" s="17">
        <v>0.408185422736276</v>
      </c>
      <c r="J10" s="17">
        <v>0.28790857415649301</v>
      </c>
      <c r="K10" s="17">
        <v>0.72247051822430097</v>
      </c>
      <c r="L10" s="17">
        <v>0.367456572751581</v>
      </c>
      <c r="M10" s="17"/>
      <c r="N10" s="17">
        <v>0.46693559422780101</v>
      </c>
      <c r="O10" s="17">
        <v>0.41421508467688301</v>
      </c>
      <c r="P10" s="17">
        <v>0.35349789783855801</v>
      </c>
      <c r="Q10" s="17">
        <v>0.43284589631245601</v>
      </c>
      <c r="R10" s="17"/>
      <c r="S10" s="17">
        <v>0.33358733102282101</v>
      </c>
      <c r="T10" s="17">
        <v>0.54353508309223098</v>
      </c>
      <c r="U10" s="17">
        <v>0.248382119948833</v>
      </c>
      <c r="V10" s="17">
        <v>0.57058303071900796</v>
      </c>
      <c r="W10" s="17">
        <v>0.40217185979318598</v>
      </c>
      <c r="X10" s="17">
        <v>0.40396829563481801</v>
      </c>
      <c r="Y10" s="17">
        <v>0.65294382099080595</v>
      </c>
      <c r="Z10" s="17">
        <v>0.11576465101535301</v>
      </c>
      <c r="AA10" s="17">
        <v>0.338743061721542</v>
      </c>
      <c r="AB10" s="17">
        <v>0.266009438826595</v>
      </c>
      <c r="AC10" s="17">
        <v>0.467636425095798</v>
      </c>
      <c r="AD10" s="17">
        <v>1</v>
      </c>
      <c r="AE10" s="17"/>
      <c r="AF10" s="17">
        <v>0.35075689474719401</v>
      </c>
      <c r="AG10" s="17">
        <v>0.48223783211486199</v>
      </c>
      <c r="AH10" s="17">
        <v>0.27974950909055502</v>
      </c>
      <c r="AI10" s="17"/>
      <c r="AJ10" s="17">
        <v>0.34398217787166102</v>
      </c>
      <c r="AK10" s="17">
        <v>0.50829778005783999</v>
      </c>
      <c r="AL10" s="17">
        <v>0.360111083268221</v>
      </c>
      <c r="AM10" s="17">
        <v>0</v>
      </c>
      <c r="AN10" s="17">
        <v>0</v>
      </c>
    </row>
    <row r="11" spans="2:40" ht="75" x14ac:dyDescent="0.25">
      <c r="B11" s="18" t="s">
        <v>292</v>
      </c>
      <c r="C11" s="17">
        <v>0.41392601918316102</v>
      </c>
      <c r="D11" s="17">
        <v>0.43266297307170398</v>
      </c>
      <c r="E11" s="17">
        <v>0.39120846579915702</v>
      </c>
      <c r="F11" s="17"/>
      <c r="G11" s="17">
        <v>0.43958656214470099</v>
      </c>
      <c r="H11" s="17">
        <v>0.33473936474385402</v>
      </c>
      <c r="I11" s="17">
        <v>0.33820079732802599</v>
      </c>
      <c r="J11" s="17">
        <v>0.46248747158778702</v>
      </c>
      <c r="K11" s="17">
        <v>0.46001611712794299</v>
      </c>
      <c r="L11" s="17">
        <v>0.51624835093374</v>
      </c>
      <c r="M11" s="17"/>
      <c r="N11" s="17">
        <v>0.46355063491834703</v>
      </c>
      <c r="O11" s="17">
        <v>0.28982331600160099</v>
      </c>
      <c r="P11" s="17">
        <v>0.37305750828666201</v>
      </c>
      <c r="Q11" s="17">
        <v>0.49638992457676201</v>
      </c>
      <c r="R11" s="17"/>
      <c r="S11" s="17">
        <v>0.36746031369403798</v>
      </c>
      <c r="T11" s="17">
        <v>0.30574966119421099</v>
      </c>
      <c r="U11" s="17">
        <v>0.54173569840092595</v>
      </c>
      <c r="V11" s="17">
        <v>0.34321560984506</v>
      </c>
      <c r="W11" s="17">
        <v>0.339308847041846</v>
      </c>
      <c r="X11" s="17">
        <v>0.24835779935486299</v>
      </c>
      <c r="Y11" s="17">
        <v>0.33866118921670502</v>
      </c>
      <c r="Z11" s="17">
        <v>0.75678846409378298</v>
      </c>
      <c r="AA11" s="17">
        <v>0.42270713803483501</v>
      </c>
      <c r="AB11" s="17">
        <v>0.66277654860614299</v>
      </c>
      <c r="AC11" s="17">
        <v>0.60346173940160197</v>
      </c>
      <c r="AD11" s="17">
        <v>0.51742232363801299</v>
      </c>
      <c r="AE11" s="17"/>
      <c r="AF11" s="17">
        <v>0.41593313590407199</v>
      </c>
      <c r="AG11" s="17">
        <v>0.42548484522174002</v>
      </c>
      <c r="AH11" s="17">
        <v>0.32526747253768601</v>
      </c>
      <c r="AI11" s="17"/>
      <c r="AJ11" s="17">
        <v>0.37149043064590298</v>
      </c>
      <c r="AK11" s="17">
        <v>0.44972255962263902</v>
      </c>
      <c r="AL11" s="17">
        <v>0.44752548762715799</v>
      </c>
      <c r="AM11" s="17">
        <v>0</v>
      </c>
      <c r="AN11" s="17">
        <v>0.191503191504235</v>
      </c>
    </row>
    <row r="12" spans="2:40" ht="30" x14ac:dyDescent="0.25">
      <c r="B12" s="18" t="s">
        <v>290</v>
      </c>
      <c r="C12" s="17">
        <v>0.34994520337436302</v>
      </c>
      <c r="D12" s="17">
        <v>0.326763379683704</v>
      </c>
      <c r="E12" s="17">
        <v>0.37805192340814098</v>
      </c>
      <c r="F12" s="17"/>
      <c r="G12" s="17">
        <v>0.25328790755186298</v>
      </c>
      <c r="H12" s="17">
        <v>0.30426902929159999</v>
      </c>
      <c r="I12" s="17">
        <v>0.33170122070769997</v>
      </c>
      <c r="J12" s="17">
        <v>0.44171240526719102</v>
      </c>
      <c r="K12" s="17">
        <v>0.50113606088109797</v>
      </c>
      <c r="L12" s="17">
        <v>0.327651723360951</v>
      </c>
      <c r="M12" s="17"/>
      <c r="N12" s="17">
        <v>0.42266294958921002</v>
      </c>
      <c r="O12" s="17">
        <v>0.21292803225595799</v>
      </c>
      <c r="P12" s="17">
        <v>0.40327980954942</v>
      </c>
      <c r="Q12" s="17">
        <v>0.32266379188789301</v>
      </c>
      <c r="R12" s="17"/>
      <c r="S12" s="17">
        <v>0.28561903939535499</v>
      </c>
      <c r="T12" s="17">
        <v>0.307097675286502</v>
      </c>
      <c r="U12" s="17">
        <v>0.55416188175255199</v>
      </c>
      <c r="V12" s="17">
        <v>0.243210217462871</v>
      </c>
      <c r="W12" s="17">
        <v>0.31746406522057402</v>
      </c>
      <c r="X12" s="17">
        <v>0.52129410615930305</v>
      </c>
      <c r="Y12" s="17">
        <v>0.19336056340139199</v>
      </c>
      <c r="Z12" s="17">
        <v>0.1268216648735</v>
      </c>
      <c r="AA12" s="17">
        <v>0.34406908467136998</v>
      </c>
      <c r="AB12" s="17">
        <v>0.45001632379100498</v>
      </c>
      <c r="AC12" s="17">
        <v>0.44985706055723101</v>
      </c>
      <c r="AD12" s="17">
        <v>0.51742232363801299</v>
      </c>
      <c r="AE12" s="17"/>
      <c r="AF12" s="17">
        <v>0.25123307921416199</v>
      </c>
      <c r="AG12" s="17">
        <v>0.39265595276272403</v>
      </c>
      <c r="AH12" s="17">
        <v>0.546319387633453</v>
      </c>
      <c r="AI12" s="17"/>
      <c r="AJ12" s="17">
        <v>0.252137657685506</v>
      </c>
      <c r="AK12" s="17">
        <v>0.37700010152993402</v>
      </c>
      <c r="AL12" s="17">
        <v>0.344750170329573</v>
      </c>
      <c r="AM12" s="17">
        <v>0.51645260082120104</v>
      </c>
      <c r="AN12" s="17">
        <v>0.777423398506767</v>
      </c>
    </row>
    <row r="13" spans="2:40" ht="30" x14ac:dyDescent="0.25">
      <c r="B13" s="18" t="s">
        <v>293</v>
      </c>
      <c r="C13" s="17">
        <v>0.29871115077562899</v>
      </c>
      <c r="D13" s="17">
        <v>0.29022858551764802</v>
      </c>
      <c r="E13" s="17">
        <v>0.30899580698110202</v>
      </c>
      <c r="F13" s="17"/>
      <c r="G13" s="17">
        <v>0.29143437805023797</v>
      </c>
      <c r="H13" s="17">
        <v>0.33332792910763598</v>
      </c>
      <c r="I13" s="17">
        <v>0.37751716047324801</v>
      </c>
      <c r="J13" s="17">
        <v>0.388755473647801</v>
      </c>
      <c r="K13" s="17">
        <v>0.25765124346224599</v>
      </c>
      <c r="L13" s="17">
        <v>0.107012138045984</v>
      </c>
      <c r="M13" s="17"/>
      <c r="N13" s="17">
        <v>0.24533914283817701</v>
      </c>
      <c r="O13" s="17">
        <v>0.39179664752064802</v>
      </c>
      <c r="P13" s="17">
        <v>0.173895014924312</v>
      </c>
      <c r="Q13" s="17">
        <v>0.41031759360709202</v>
      </c>
      <c r="R13" s="17"/>
      <c r="S13" s="17">
        <v>0.29480892326068803</v>
      </c>
      <c r="T13" s="17">
        <v>0.13143084513491701</v>
      </c>
      <c r="U13" s="17">
        <v>0.17431066932974301</v>
      </c>
      <c r="V13" s="17">
        <v>0.48792394325473998</v>
      </c>
      <c r="W13" s="17">
        <v>0.431094327965306</v>
      </c>
      <c r="X13" s="17">
        <v>0.276381367412385</v>
      </c>
      <c r="Y13" s="17">
        <v>0.26696709741962898</v>
      </c>
      <c r="Z13" s="17">
        <v>0.253041333413836</v>
      </c>
      <c r="AA13" s="17">
        <v>0.50429988626038902</v>
      </c>
      <c r="AB13" s="17">
        <v>0.20322625448512299</v>
      </c>
      <c r="AC13" s="17">
        <v>0.22843322114137499</v>
      </c>
      <c r="AD13" s="17">
        <v>0.48257767636198701</v>
      </c>
      <c r="AE13" s="17"/>
      <c r="AF13" s="17">
        <v>0.28601084926121201</v>
      </c>
      <c r="AG13" s="17">
        <v>0.30939244436855401</v>
      </c>
      <c r="AH13" s="17">
        <v>0.34041208960962399</v>
      </c>
      <c r="AI13" s="17"/>
      <c r="AJ13" s="17">
        <v>0.167546917076354</v>
      </c>
      <c r="AK13" s="17">
        <v>0.42967958826066799</v>
      </c>
      <c r="AL13" s="17">
        <v>0.40622506197311797</v>
      </c>
      <c r="AM13" s="17">
        <v>0</v>
      </c>
      <c r="AN13" s="17">
        <v>0.38971283837188397</v>
      </c>
    </row>
    <row r="14" spans="2:40" x14ac:dyDescent="0.25">
      <c r="B14" s="18" t="s">
        <v>64</v>
      </c>
      <c r="C14" s="19">
        <v>3.6524757585028399E-2</v>
      </c>
      <c r="D14" s="19">
        <v>1.33290973199421E-2</v>
      </c>
      <c r="E14" s="19">
        <v>6.4648253724468502E-2</v>
      </c>
      <c r="F14" s="19"/>
      <c r="G14" s="19">
        <v>8.1154988941072495E-2</v>
      </c>
      <c r="H14" s="19">
        <v>2.5821821789698701E-2</v>
      </c>
      <c r="I14" s="19">
        <v>0</v>
      </c>
      <c r="J14" s="19">
        <v>0</v>
      </c>
      <c r="K14" s="19">
        <v>0</v>
      </c>
      <c r="L14" s="19">
        <v>0.11738207217440499</v>
      </c>
      <c r="M14" s="19"/>
      <c r="N14" s="19">
        <v>0</v>
      </c>
      <c r="O14" s="19">
        <v>8.2309667164972095E-2</v>
      </c>
      <c r="P14" s="19">
        <v>4.9440398073474501E-2</v>
      </c>
      <c r="Q14" s="19">
        <v>2.83204949945665E-2</v>
      </c>
      <c r="R14" s="19"/>
      <c r="S14" s="19">
        <v>8.1210199142366393E-2</v>
      </c>
      <c r="T14" s="19">
        <v>0</v>
      </c>
      <c r="U14" s="19">
        <v>0</v>
      </c>
      <c r="V14" s="19">
        <v>0</v>
      </c>
      <c r="W14" s="19">
        <v>8.3838029733790606E-2</v>
      </c>
      <c r="X14" s="19">
        <v>0.11588696562183901</v>
      </c>
      <c r="Y14" s="19">
        <v>0</v>
      </c>
      <c r="Z14" s="19">
        <v>0.116389871032716</v>
      </c>
      <c r="AA14" s="19">
        <v>0</v>
      </c>
      <c r="AB14" s="19">
        <v>0</v>
      </c>
      <c r="AC14" s="19">
        <v>0</v>
      </c>
      <c r="AD14" s="19">
        <v>0</v>
      </c>
      <c r="AE14" s="19"/>
      <c r="AF14" s="19">
        <v>4.9620998154282898E-2</v>
      </c>
      <c r="AG14" s="19">
        <v>3.3029210543182301E-2</v>
      </c>
      <c r="AH14" s="19">
        <v>0</v>
      </c>
      <c r="AI14" s="19"/>
      <c r="AJ14" s="19">
        <v>3.3246807817509702E-2</v>
      </c>
      <c r="AK14" s="19">
        <v>2.92758580194355E-2</v>
      </c>
      <c r="AL14" s="19">
        <v>0</v>
      </c>
      <c r="AM14" s="19">
        <v>0.48354739917879902</v>
      </c>
      <c r="AN14" s="19">
        <v>0</v>
      </c>
    </row>
    <row r="15" spans="2:40" x14ac:dyDescent="0.25">
      <c r="B15" s="16" t="s">
        <v>328</v>
      </c>
    </row>
    <row r="16" spans="2:40" x14ac:dyDescent="0.25">
      <c r="B16" t="s">
        <v>67</v>
      </c>
    </row>
    <row r="17" spans="2:2" x14ac:dyDescent="0.25">
      <c r="B17" t="s">
        <v>68</v>
      </c>
    </row>
    <row r="19" spans="2:2" x14ac:dyDescent="0.25">
      <c r="B19"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B2:AN22"/>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329</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164</v>
      </c>
      <c r="D7" s="10">
        <v>88</v>
      </c>
      <c r="E7" s="10">
        <v>76</v>
      </c>
      <c r="F7" s="10"/>
      <c r="G7" s="10">
        <v>27</v>
      </c>
      <c r="H7" s="10">
        <v>36</v>
      </c>
      <c r="I7" s="10">
        <v>30</v>
      </c>
      <c r="J7" s="10">
        <v>20</v>
      </c>
      <c r="K7" s="10">
        <v>24</v>
      </c>
      <c r="L7" s="10">
        <v>27</v>
      </c>
      <c r="M7" s="10"/>
      <c r="N7" s="10">
        <v>51</v>
      </c>
      <c r="O7" s="10">
        <v>34</v>
      </c>
      <c r="P7" s="10">
        <v>40</v>
      </c>
      <c r="Q7" s="10">
        <v>39</v>
      </c>
      <c r="R7" s="10"/>
      <c r="S7" s="10">
        <v>24</v>
      </c>
      <c r="T7" s="10">
        <v>22</v>
      </c>
      <c r="U7" s="10">
        <v>11</v>
      </c>
      <c r="V7" s="10">
        <v>9</v>
      </c>
      <c r="W7" s="10">
        <v>12</v>
      </c>
      <c r="X7" s="10">
        <v>17</v>
      </c>
      <c r="Y7" s="10">
        <v>15</v>
      </c>
      <c r="Z7" s="10">
        <v>8</v>
      </c>
      <c r="AA7" s="10">
        <v>20</v>
      </c>
      <c r="AB7" s="10">
        <v>11</v>
      </c>
      <c r="AC7" s="10">
        <v>13</v>
      </c>
      <c r="AD7" s="10">
        <v>2</v>
      </c>
      <c r="AE7" s="10"/>
      <c r="AF7" s="10">
        <v>64</v>
      </c>
      <c r="AG7" s="10">
        <v>84</v>
      </c>
      <c r="AH7" s="10">
        <v>14</v>
      </c>
      <c r="AI7" s="10"/>
      <c r="AJ7" s="10">
        <v>59</v>
      </c>
      <c r="AK7" s="10">
        <v>63</v>
      </c>
      <c r="AL7" s="10">
        <v>17</v>
      </c>
      <c r="AM7" s="10">
        <v>2</v>
      </c>
      <c r="AN7" s="10">
        <v>5</v>
      </c>
    </row>
    <row r="8" spans="2:40" ht="30" customHeight="1" x14ac:dyDescent="0.25">
      <c r="B8" s="11" t="s">
        <v>20</v>
      </c>
      <c r="C8" s="11">
        <v>166</v>
      </c>
      <c r="D8" s="11">
        <v>91</v>
      </c>
      <c r="E8" s="11">
        <v>75</v>
      </c>
      <c r="F8" s="11"/>
      <c r="G8" s="11">
        <v>28</v>
      </c>
      <c r="H8" s="11">
        <v>37</v>
      </c>
      <c r="I8" s="11">
        <v>32</v>
      </c>
      <c r="J8" s="11">
        <v>22</v>
      </c>
      <c r="K8" s="11">
        <v>23</v>
      </c>
      <c r="L8" s="11">
        <v>24</v>
      </c>
      <c r="M8" s="11"/>
      <c r="N8" s="11">
        <v>47</v>
      </c>
      <c r="O8" s="11">
        <v>33</v>
      </c>
      <c r="P8" s="11">
        <v>43</v>
      </c>
      <c r="Q8" s="11">
        <v>43</v>
      </c>
      <c r="R8" s="11"/>
      <c r="S8" s="11">
        <v>24</v>
      </c>
      <c r="T8" s="11">
        <v>22</v>
      </c>
      <c r="U8" s="11">
        <v>11</v>
      </c>
      <c r="V8" s="11">
        <v>9</v>
      </c>
      <c r="W8" s="11">
        <v>13</v>
      </c>
      <c r="X8" s="11">
        <v>18</v>
      </c>
      <c r="Y8" s="11">
        <v>15</v>
      </c>
      <c r="Z8" s="11">
        <v>7</v>
      </c>
      <c r="AA8" s="11">
        <v>21</v>
      </c>
      <c r="AB8" s="11">
        <v>10</v>
      </c>
      <c r="AC8" s="11">
        <v>13</v>
      </c>
      <c r="AD8" s="11">
        <v>3</v>
      </c>
      <c r="AE8" s="11"/>
      <c r="AF8" s="11">
        <v>67</v>
      </c>
      <c r="AG8" s="11">
        <v>83</v>
      </c>
      <c r="AH8" s="11">
        <v>14</v>
      </c>
      <c r="AI8" s="11"/>
      <c r="AJ8" s="11">
        <v>59</v>
      </c>
      <c r="AK8" s="11">
        <v>64</v>
      </c>
      <c r="AL8" s="11">
        <v>18</v>
      </c>
      <c r="AM8" s="11">
        <v>2</v>
      </c>
      <c r="AN8" s="11">
        <v>5</v>
      </c>
    </row>
    <row r="9" spans="2:40" x14ac:dyDescent="0.25">
      <c r="B9" s="18" t="s">
        <v>296</v>
      </c>
      <c r="C9" s="17">
        <v>1.12671053460663E-2</v>
      </c>
      <c r="D9" s="17">
        <v>0</v>
      </c>
      <c r="E9" s="17">
        <v>2.4927867319706198E-2</v>
      </c>
      <c r="F9" s="17"/>
      <c r="G9" s="17">
        <v>0</v>
      </c>
      <c r="H9" s="17">
        <v>0</v>
      </c>
      <c r="I9" s="17">
        <v>2.9445950905833001E-2</v>
      </c>
      <c r="J9" s="17">
        <v>0</v>
      </c>
      <c r="K9" s="17">
        <v>0</v>
      </c>
      <c r="L9" s="17">
        <v>3.82235980156952E-2</v>
      </c>
      <c r="M9" s="17"/>
      <c r="N9" s="17">
        <v>0</v>
      </c>
      <c r="O9" s="17">
        <v>5.6372385272008503E-2</v>
      </c>
      <c r="P9" s="17">
        <v>0</v>
      </c>
      <c r="Q9" s="17">
        <v>0</v>
      </c>
      <c r="R9" s="17"/>
      <c r="S9" s="17">
        <v>3.8073762257407502E-2</v>
      </c>
      <c r="T9" s="17">
        <v>0</v>
      </c>
      <c r="U9" s="17">
        <v>0</v>
      </c>
      <c r="V9" s="17">
        <v>0</v>
      </c>
      <c r="W9" s="17">
        <v>0</v>
      </c>
      <c r="X9" s="17">
        <v>0</v>
      </c>
      <c r="Y9" s="17">
        <v>0</v>
      </c>
      <c r="Z9" s="17">
        <v>0.12621966854033601</v>
      </c>
      <c r="AA9" s="17">
        <v>0</v>
      </c>
      <c r="AB9" s="17">
        <v>0</v>
      </c>
      <c r="AC9" s="17">
        <v>0</v>
      </c>
      <c r="AD9" s="17">
        <v>0</v>
      </c>
      <c r="AE9" s="17"/>
      <c r="AF9" s="17">
        <v>2.78517733810042E-2</v>
      </c>
      <c r="AG9" s="17">
        <v>0</v>
      </c>
      <c r="AH9" s="17">
        <v>0</v>
      </c>
      <c r="AI9" s="17"/>
      <c r="AJ9" s="17">
        <v>1.5882456235847602E-2</v>
      </c>
      <c r="AK9" s="17">
        <v>1.4722290417037801E-2</v>
      </c>
      <c r="AL9" s="17">
        <v>0</v>
      </c>
      <c r="AM9" s="17">
        <v>0</v>
      </c>
      <c r="AN9" s="17">
        <v>0</v>
      </c>
    </row>
    <row r="10" spans="2:40" ht="30" x14ac:dyDescent="0.25">
      <c r="B10" s="18" t="s">
        <v>297</v>
      </c>
      <c r="C10" s="17">
        <v>8.6484962025195997E-2</v>
      </c>
      <c r="D10" s="17">
        <v>7.3770894336822296E-2</v>
      </c>
      <c r="E10" s="17">
        <v>0.101900088366254</v>
      </c>
      <c r="F10" s="17"/>
      <c r="G10" s="17">
        <v>0.136394307740384</v>
      </c>
      <c r="H10" s="17">
        <v>5.5373407229960502E-2</v>
      </c>
      <c r="I10" s="17">
        <v>6.4527630100964503E-2</v>
      </c>
      <c r="J10" s="17">
        <v>9.70806987101588E-2</v>
      </c>
      <c r="K10" s="17">
        <v>0.111745180218716</v>
      </c>
      <c r="L10" s="17">
        <v>7.2433837548416799E-2</v>
      </c>
      <c r="M10" s="17"/>
      <c r="N10" s="17">
        <v>9.2213997009749096E-2</v>
      </c>
      <c r="O10" s="17">
        <v>8.3255388382894299E-2</v>
      </c>
      <c r="P10" s="17">
        <v>0.12651869979738301</v>
      </c>
      <c r="Q10" s="17">
        <v>4.2592787171394801E-2</v>
      </c>
      <c r="R10" s="17"/>
      <c r="S10" s="17">
        <v>0.10468857765667799</v>
      </c>
      <c r="T10" s="17">
        <v>4.6965825854224499E-2</v>
      </c>
      <c r="U10" s="17">
        <v>0.26626943496738698</v>
      </c>
      <c r="V10" s="17">
        <v>0.201085439641809</v>
      </c>
      <c r="W10" s="17">
        <v>0</v>
      </c>
      <c r="X10" s="17">
        <v>9.71806800792646E-2</v>
      </c>
      <c r="Y10" s="17">
        <v>6.11781561288239E-2</v>
      </c>
      <c r="Z10" s="17">
        <v>0</v>
      </c>
      <c r="AA10" s="17">
        <v>0.115489355992975</v>
      </c>
      <c r="AB10" s="17">
        <v>0.100431081088457</v>
      </c>
      <c r="AC10" s="17">
        <v>0</v>
      </c>
      <c r="AD10" s="17">
        <v>0</v>
      </c>
      <c r="AE10" s="17"/>
      <c r="AF10" s="17">
        <v>7.4187257515300906E-2</v>
      </c>
      <c r="AG10" s="17">
        <v>6.5772073587211002E-2</v>
      </c>
      <c r="AH10" s="17">
        <v>0.27925640466394103</v>
      </c>
      <c r="AI10" s="17"/>
      <c r="AJ10" s="17">
        <v>0.144830712866615</v>
      </c>
      <c r="AK10" s="17">
        <v>4.3358352355576502E-2</v>
      </c>
      <c r="AL10" s="17">
        <v>5.9219764187123103E-2</v>
      </c>
      <c r="AM10" s="17">
        <v>0</v>
      </c>
      <c r="AN10" s="17">
        <v>0.40560936245708501</v>
      </c>
    </row>
    <row r="11" spans="2:40" ht="30" x14ac:dyDescent="0.25">
      <c r="B11" s="18" t="s">
        <v>298</v>
      </c>
      <c r="C11" s="17">
        <v>0.244358860817359</v>
      </c>
      <c r="D11" s="17">
        <v>0.284897478872018</v>
      </c>
      <c r="E11" s="17">
        <v>0.19520795692718301</v>
      </c>
      <c r="F11" s="17"/>
      <c r="G11" s="17">
        <v>0.41981065870205903</v>
      </c>
      <c r="H11" s="17">
        <v>0.35796591450231502</v>
      </c>
      <c r="I11" s="17">
        <v>0.10045494830745499</v>
      </c>
      <c r="J11" s="17">
        <v>0.21176959154570199</v>
      </c>
      <c r="K11" s="17">
        <v>0.14494904665598499</v>
      </c>
      <c r="L11" s="17">
        <v>0.18353319029465301</v>
      </c>
      <c r="M11" s="17"/>
      <c r="N11" s="17">
        <v>0.20930549362887699</v>
      </c>
      <c r="O11" s="17">
        <v>0.149923100958404</v>
      </c>
      <c r="P11" s="17">
        <v>0.33210799785227402</v>
      </c>
      <c r="Q11" s="17">
        <v>0.26825953962216997</v>
      </c>
      <c r="R11" s="17"/>
      <c r="S11" s="17">
        <v>0.42909805848037103</v>
      </c>
      <c r="T11" s="17">
        <v>0.17298471435943</v>
      </c>
      <c r="U11" s="17">
        <v>0.39939674675546599</v>
      </c>
      <c r="V11" s="17">
        <v>0</v>
      </c>
      <c r="W11" s="17">
        <v>0.31609383013075898</v>
      </c>
      <c r="X11" s="17">
        <v>0.12723492753489599</v>
      </c>
      <c r="Y11" s="17">
        <v>0.35394450061321198</v>
      </c>
      <c r="Z11" s="17">
        <v>0</v>
      </c>
      <c r="AA11" s="17">
        <v>0.14332219232357901</v>
      </c>
      <c r="AB11" s="17">
        <v>0.183344830031199</v>
      </c>
      <c r="AC11" s="17">
        <v>0.33149984558315099</v>
      </c>
      <c r="AD11" s="17">
        <v>0.51742232363801299</v>
      </c>
      <c r="AE11" s="17"/>
      <c r="AF11" s="17">
        <v>0.24046271671251301</v>
      </c>
      <c r="AG11" s="17">
        <v>0.27165740108733999</v>
      </c>
      <c r="AH11" s="17">
        <v>0.13867103066519099</v>
      </c>
      <c r="AI11" s="17"/>
      <c r="AJ11" s="17">
        <v>0.164671123673958</v>
      </c>
      <c r="AK11" s="17">
        <v>0.30358026684891498</v>
      </c>
      <c r="AL11" s="17">
        <v>0.189107296727967</v>
      </c>
      <c r="AM11" s="17">
        <v>0.48354739917879902</v>
      </c>
      <c r="AN11" s="17">
        <v>0.191503191504235</v>
      </c>
    </row>
    <row r="12" spans="2:40" ht="30" x14ac:dyDescent="0.25">
      <c r="B12" s="18" t="s">
        <v>299</v>
      </c>
      <c r="C12" s="17">
        <v>0.203872568698168</v>
      </c>
      <c r="D12" s="17">
        <v>0.28729609102304898</v>
      </c>
      <c r="E12" s="17">
        <v>0.102726014505284</v>
      </c>
      <c r="F12" s="17"/>
      <c r="G12" s="17">
        <v>0.29731805841563802</v>
      </c>
      <c r="H12" s="17">
        <v>0.19436536404229501</v>
      </c>
      <c r="I12" s="17">
        <v>0.23898851699388601</v>
      </c>
      <c r="J12" s="17">
        <v>0.16433936613344899</v>
      </c>
      <c r="K12" s="17">
        <v>0.19775414119094001</v>
      </c>
      <c r="L12" s="17">
        <v>0.108359365881945</v>
      </c>
      <c r="M12" s="17"/>
      <c r="N12" s="17">
        <v>0.26777760929919597</v>
      </c>
      <c r="O12" s="17">
        <v>0.24672779609273701</v>
      </c>
      <c r="P12" s="17">
        <v>0.14275105218344</v>
      </c>
      <c r="Q12" s="17">
        <v>0.161517393058176</v>
      </c>
      <c r="R12" s="17"/>
      <c r="S12" s="17">
        <v>0.127454293815843</v>
      </c>
      <c r="T12" s="17">
        <v>0.32092810841326402</v>
      </c>
      <c r="U12" s="17">
        <v>0.169007704477249</v>
      </c>
      <c r="V12" s="17">
        <v>0.211730760147429</v>
      </c>
      <c r="W12" s="17">
        <v>0.27196949632772299</v>
      </c>
      <c r="X12" s="17">
        <v>0.23507902682826901</v>
      </c>
      <c r="Y12" s="17">
        <v>7.8019719470739698E-2</v>
      </c>
      <c r="Z12" s="17">
        <v>0.13080533393219199</v>
      </c>
      <c r="AA12" s="17">
        <v>0.20374054386300799</v>
      </c>
      <c r="AB12" s="17">
        <v>0.27436107219577099</v>
      </c>
      <c r="AC12" s="17">
        <v>0.22935576243929501</v>
      </c>
      <c r="AD12" s="17">
        <v>0</v>
      </c>
      <c r="AE12" s="17"/>
      <c r="AF12" s="17">
        <v>0.19291577601091101</v>
      </c>
      <c r="AG12" s="17">
        <v>0.206643063952826</v>
      </c>
      <c r="AH12" s="17">
        <v>0.19768635799559001</v>
      </c>
      <c r="AI12" s="17"/>
      <c r="AJ12" s="17">
        <v>0.16881199998386301</v>
      </c>
      <c r="AK12" s="17">
        <v>0.234246605641315</v>
      </c>
      <c r="AL12" s="17">
        <v>0.20972071501345699</v>
      </c>
      <c r="AM12" s="17">
        <v>0.51645260082120104</v>
      </c>
      <c r="AN12" s="17">
        <v>0.20467779917103099</v>
      </c>
    </row>
    <row r="13" spans="2:40" ht="30" x14ac:dyDescent="0.25">
      <c r="B13" s="18" t="s">
        <v>300</v>
      </c>
      <c r="C13" s="17">
        <v>0.13879851294807499</v>
      </c>
      <c r="D13" s="17">
        <v>0.10344077665910099</v>
      </c>
      <c r="E13" s="17">
        <v>0.181667875089882</v>
      </c>
      <c r="F13" s="17"/>
      <c r="G13" s="17">
        <v>0.10043407596628801</v>
      </c>
      <c r="H13" s="17">
        <v>0.147205809497683</v>
      </c>
      <c r="I13" s="17">
        <v>0.27502748566191998</v>
      </c>
      <c r="J13" s="17">
        <v>0.106405795395106</v>
      </c>
      <c r="K13" s="17">
        <v>3.8947589961976399E-2</v>
      </c>
      <c r="L13" s="17">
        <v>0.11431972980366099</v>
      </c>
      <c r="M13" s="17"/>
      <c r="N13" s="17">
        <v>0.139207650835521</v>
      </c>
      <c r="O13" s="17">
        <v>5.5854789045911298E-2</v>
      </c>
      <c r="P13" s="17">
        <v>9.8943492552387297E-2</v>
      </c>
      <c r="Q13" s="17">
        <v>0.242531803683606</v>
      </c>
      <c r="R13" s="17"/>
      <c r="S13" s="17">
        <v>0.180500587108605</v>
      </c>
      <c r="T13" s="17">
        <v>0.18667123475953601</v>
      </c>
      <c r="U13" s="17">
        <v>0</v>
      </c>
      <c r="V13" s="17">
        <v>0.37901560057998002</v>
      </c>
      <c r="W13" s="17">
        <v>0.144388510428196</v>
      </c>
      <c r="X13" s="17">
        <v>7.5275823099027306E-2</v>
      </c>
      <c r="Y13" s="17">
        <v>0.197910236968661</v>
      </c>
      <c r="Z13" s="17">
        <v>0.11576465101535301</v>
      </c>
      <c r="AA13" s="17">
        <v>0.14250063009427999</v>
      </c>
      <c r="AB13" s="17">
        <v>0</v>
      </c>
      <c r="AC13" s="17">
        <v>7.7399006944256707E-2</v>
      </c>
      <c r="AD13" s="17">
        <v>0</v>
      </c>
      <c r="AE13" s="17"/>
      <c r="AF13" s="17">
        <v>0.15688053920693601</v>
      </c>
      <c r="AG13" s="17">
        <v>0.11050324693042</v>
      </c>
      <c r="AH13" s="17">
        <v>0.23899701200790899</v>
      </c>
      <c r="AI13" s="17"/>
      <c r="AJ13" s="17">
        <v>0.18904192961760999</v>
      </c>
      <c r="AK13" s="17">
        <v>0.10043032459770899</v>
      </c>
      <c r="AL13" s="17">
        <v>0.18045612828144</v>
      </c>
      <c r="AM13" s="17">
        <v>0</v>
      </c>
      <c r="AN13" s="17">
        <v>0.198209646867649</v>
      </c>
    </row>
    <row r="14" spans="2:40" ht="30" x14ac:dyDescent="0.25">
      <c r="B14" s="18" t="s">
        <v>301</v>
      </c>
      <c r="C14" s="17">
        <v>0.10089585731907801</v>
      </c>
      <c r="D14" s="17">
        <v>0.11833694208359501</v>
      </c>
      <c r="E14" s="17">
        <v>7.9749475865094496E-2</v>
      </c>
      <c r="F14" s="17"/>
      <c r="G14" s="17">
        <v>4.6042899175631098E-2</v>
      </c>
      <c r="H14" s="17">
        <v>0.14302230206277</v>
      </c>
      <c r="I14" s="17">
        <v>0.128523408043901</v>
      </c>
      <c r="J14" s="17">
        <v>0.19489045202208699</v>
      </c>
      <c r="K14" s="17">
        <v>3.2793568659707797E-2</v>
      </c>
      <c r="L14" s="17">
        <v>4.0231236811569503E-2</v>
      </c>
      <c r="M14" s="17"/>
      <c r="N14" s="17">
        <v>9.9322463301720204E-2</v>
      </c>
      <c r="O14" s="17">
        <v>8.31482480385176E-2</v>
      </c>
      <c r="P14" s="17">
        <v>0.109116351847872</v>
      </c>
      <c r="Q14" s="17">
        <v>0.10814925861005401</v>
      </c>
      <c r="R14" s="17"/>
      <c r="S14" s="17">
        <v>3.9204280308397198E-2</v>
      </c>
      <c r="T14" s="17">
        <v>4.9038843021948803E-2</v>
      </c>
      <c r="U14" s="17">
        <v>8.5760068878048198E-2</v>
      </c>
      <c r="V14" s="17">
        <v>0</v>
      </c>
      <c r="W14" s="17">
        <v>9.8380626119224102E-2</v>
      </c>
      <c r="X14" s="17">
        <v>0.188633473896054</v>
      </c>
      <c r="Y14" s="17">
        <v>0.12628702425115401</v>
      </c>
      <c r="Z14" s="17">
        <v>0.13198014908317099</v>
      </c>
      <c r="AA14" s="17">
        <v>0.21024559834835799</v>
      </c>
      <c r="AB14" s="17">
        <v>0</v>
      </c>
      <c r="AC14" s="17">
        <v>0.14720664739066799</v>
      </c>
      <c r="AD14" s="17">
        <v>0</v>
      </c>
      <c r="AE14" s="17"/>
      <c r="AF14" s="17">
        <v>0.117722378536155</v>
      </c>
      <c r="AG14" s="17">
        <v>9.4717296554725897E-2</v>
      </c>
      <c r="AH14" s="17">
        <v>7.1786717179421103E-2</v>
      </c>
      <c r="AI14" s="17"/>
      <c r="AJ14" s="17">
        <v>0.107129824575705</v>
      </c>
      <c r="AK14" s="17">
        <v>7.7689715901207407E-2</v>
      </c>
      <c r="AL14" s="17">
        <v>0.20579197437827501</v>
      </c>
      <c r="AM14" s="17">
        <v>0</v>
      </c>
      <c r="AN14" s="17">
        <v>0</v>
      </c>
    </row>
    <row r="15" spans="2:40" ht="30" x14ac:dyDescent="0.25">
      <c r="B15" s="18" t="s">
        <v>302</v>
      </c>
      <c r="C15" s="17">
        <v>4.5803674097996197E-2</v>
      </c>
      <c r="D15" s="17">
        <v>3.0301284190036901E-2</v>
      </c>
      <c r="E15" s="17">
        <v>6.4599491839162998E-2</v>
      </c>
      <c r="F15" s="17"/>
      <c r="G15" s="17">
        <v>0</v>
      </c>
      <c r="H15" s="17">
        <v>5.0741783868225303E-2</v>
      </c>
      <c r="I15" s="17">
        <v>6.6954107001515106E-2</v>
      </c>
      <c r="J15" s="17">
        <v>4.1179723322369903E-2</v>
      </c>
      <c r="K15" s="17">
        <v>8.1869746446362093E-2</v>
      </c>
      <c r="L15" s="17">
        <v>3.3343118974126201E-2</v>
      </c>
      <c r="M15" s="17"/>
      <c r="N15" s="17">
        <v>7.8825634069982206E-2</v>
      </c>
      <c r="O15" s="17">
        <v>5.7821209532576398E-2</v>
      </c>
      <c r="P15" s="17">
        <v>2.4199709757411401E-2</v>
      </c>
      <c r="Q15" s="17">
        <v>2.17719025897255E-2</v>
      </c>
      <c r="R15" s="17"/>
      <c r="S15" s="17">
        <v>4.19927156975098E-2</v>
      </c>
      <c r="T15" s="17">
        <v>8.8903682876496803E-2</v>
      </c>
      <c r="U15" s="17">
        <v>0</v>
      </c>
      <c r="V15" s="17">
        <v>0</v>
      </c>
      <c r="W15" s="17">
        <v>8.53295072603074E-2</v>
      </c>
      <c r="X15" s="17">
        <v>0</v>
      </c>
      <c r="Y15" s="17">
        <v>5.5376971674200498E-2</v>
      </c>
      <c r="Z15" s="17">
        <v>0</v>
      </c>
      <c r="AA15" s="17">
        <v>4.0699111538324603E-2</v>
      </c>
      <c r="AB15" s="17">
        <v>0</v>
      </c>
      <c r="AC15" s="17">
        <v>0.14333475560231199</v>
      </c>
      <c r="AD15" s="17">
        <v>0</v>
      </c>
      <c r="AE15" s="17"/>
      <c r="AF15" s="17">
        <v>1.38811861838133E-2</v>
      </c>
      <c r="AG15" s="17">
        <v>6.8137906972290094E-2</v>
      </c>
      <c r="AH15" s="17">
        <v>7.3602477487947696E-2</v>
      </c>
      <c r="AI15" s="17"/>
      <c r="AJ15" s="17">
        <v>1.76787195358514E-2</v>
      </c>
      <c r="AK15" s="17">
        <v>7.2925571782059703E-2</v>
      </c>
      <c r="AL15" s="17">
        <v>0.109499402548871</v>
      </c>
      <c r="AM15" s="17">
        <v>0</v>
      </c>
      <c r="AN15" s="17">
        <v>0</v>
      </c>
    </row>
    <row r="16" spans="2:40" x14ac:dyDescent="0.25">
      <c r="B16" s="18" t="s">
        <v>303</v>
      </c>
      <c r="C16" s="17">
        <v>2.67164826250701E-2</v>
      </c>
      <c r="D16" s="17">
        <v>2.2921704703515001E-2</v>
      </c>
      <c r="E16" s="17">
        <v>3.1317447676602703E-2</v>
      </c>
      <c r="F16" s="17"/>
      <c r="G16" s="17">
        <v>0</v>
      </c>
      <c r="H16" s="17">
        <v>2.55035970070519E-2</v>
      </c>
      <c r="I16" s="17">
        <v>3.5168537721385298E-2</v>
      </c>
      <c r="J16" s="17">
        <v>5.0986564169361898E-2</v>
      </c>
      <c r="K16" s="17">
        <v>5.4143575190597197E-2</v>
      </c>
      <c r="L16" s="17">
        <v>0</v>
      </c>
      <c r="M16" s="17"/>
      <c r="N16" s="17">
        <v>0</v>
      </c>
      <c r="O16" s="17">
        <v>9.9895389894187905E-2</v>
      </c>
      <c r="P16" s="17">
        <v>2.6137014916923201E-2</v>
      </c>
      <c r="Q16" s="17">
        <v>0</v>
      </c>
      <c r="R16" s="17"/>
      <c r="S16" s="17">
        <v>0</v>
      </c>
      <c r="T16" s="17">
        <v>5.1716801818313403E-2</v>
      </c>
      <c r="U16" s="17">
        <v>0</v>
      </c>
      <c r="V16" s="17">
        <v>0</v>
      </c>
      <c r="W16" s="17">
        <v>0</v>
      </c>
      <c r="X16" s="17">
        <v>6.1145413801673702E-2</v>
      </c>
      <c r="Y16" s="17">
        <v>0</v>
      </c>
      <c r="Z16" s="17">
        <v>0.1268216648735</v>
      </c>
      <c r="AA16" s="17">
        <v>0</v>
      </c>
      <c r="AB16" s="17">
        <v>0</v>
      </c>
      <c r="AC16" s="17">
        <v>0</v>
      </c>
      <c r="AD16" s="17">
        <v>0.48257767636198701</v>
      </c>
      <c r="AE16" s="17"/>
      <c r="AF16" s="17">
        <v>4.7737965968559101E-2</v>
      </c>
      <c r="AG16" s="17">
        <v>1.4866411099895701E-2</v>
      </c>
      <c r="AH16" s="17">
        <v>0</v>
      </c>
      <c r="AI16" s="17"/>
      <c r="AJ16" s="17">
        <v>1.90939875251659E-2</v>
      </c>
      <c r="AK16" s="17">
        <v>3.2719522168746802E-2</v>
      </c>
      <c r="AL16" s="17">
        <v>0</v>
      </c>
      <c r="AM16" s="17">
        <v>0</v>
      </c>
      <c r="AN16" s="17">
        <v>0</v>
      </c>
    </row>
    <row r="17" spans="2:40" x14ac:dyDescent="0.25">
      <c r="B17" s="18" t="s">
        <v>64</v>
      </c>
      <c r="C17" s="19">
        <v>0.141801976122991</v>
      </c>
      <c r="D17" s="19">
        <v>7.9034828131863799E-2</v>
      </c>
      <c r="E17" s="19">
        <v>0.217903782410831</v>
      </c>
      <c r="F17" s="19"/>
      <c r="G17" s="19">
        <v>0</v>
      </c>
      <c r="H17" s="19">
        <v>2.5821821789698701E-2</v>
      </c>
      <c r="I17" s="19">
        <v>6.0909415263140802E-2</v>
      </c>
      <c r="J17" s="19">
        <v>0.13334780870176599</v>
      </c>
      <c r="K17" s="19">
        <v>0.337797151675715</v>
      </c>
      <c r="L17" s="19">
        <v>0.40955592266993401</v>
      </c>
      <c r="M17" s="19"/>
      <c r="N17" s="19">
        <v>0.113347151854955</v>
      </c>
      <c r="O17" s="19">
        <v>0.167001692782763</v>
      </c>
      <c r="P17" s="19">
        <v>0.14022568109231001</v>
      </c>
      <c r="Q17" s="19">
        <v>0.15517731526487399</v>
      </c>
      <c r="R17" s="19"/>
      <c r="S17" s="19">
        <v>3.8987724675189003E-2</v>
      </c>
      <c r="T17" s="19">
        <v>8.2790788896786996E-2</v>
      </c>
      <c r="U17" s="19">
        <v>7.9566044921849294E-2</v>
      </c>
      <c r="V17" s="19">
        <v>0.20816819963078201</v>
      </c>
      <c r="W17" s="19">
        <v>8.3838029733790606E-2</v>
      </c>
      <c r="X17" s="19">
        <v>0.21545065476081501</v>
      </c>
      <c r="Y17" s="19">
        <v>0.127283390893209</v>
      </c>
      <c r="Z17" s="19">
        <v>0.36840853255544698</v>
      </c>
      <c r="AA17" s="19">
        <v>0.14400256783947599</v>
      </c>
      <c r="AB17" s="19">
        <v>0.44186301668457201</v>
      </c>
      <c r="AC17" s="19">
        <v>7.1203982040316999E-2</v>
      </c>
      <c r="AD17" s="19">
        <v>0</v>
      </c>
      <c r="AE17" s="19"/>
      <c r="AF17" s="19">
        <v>0.12836040648480901</v>
      </c>
      <c r="AG17" s="19">
        <v>0.16770259981529101</v>
      </c>
      <c r="AH17" s="19">
        <v>0</v>
      </c>
      <c r="AI17" s="19"/>
      <c r="AJ17" s="19">
        <v>0.17285924598538399</v>
      </c>
      <c r="AK17" s="19">
        <v>0.12032735028743401</v>
      </c>
      <c r="AL17" s="19">
        <v>4.62047188628672E-2</v>
      </c>
      <c r="AM17" s="19">
        <v>0</v>
      </c>
      <c r="AN17" s="19">
        <v>0</v>
      </c>
    </row>
    <row r="18" spans="2:40" x14ac:dyDescent="0.25">
      <c r="B18" s="16" t="s">
        <v>328</v>
      </c>
    </row>
    <row r="19" spans="2:40" x14ac:dyDescent="0.25">
      <c r="B19" t="s">
        <v>67</v>
      </c>
    </row>
    <row r="20" spans="2:40" x14ac:dyDescent="0.25">
      <c r="B20" t="s">
        <v>68</v>
      </c>
    </row>
    <row r="22" spans="2:40" x14ac:dyDescent="0.25">
      <c r="B22"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B2:AN17"/>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308</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164</v>
      </c>
      <c r="D7" s="10">
        <v>88</v>
      </c>
      <c r="E7" s="10">
        <v>76</v>
      </c>
      <c r="F7" s="10"/>
      <c r="G7" s="10">
        <v>27</v>
      </c>
      <c r="H7" s="10">
        <v>36</v>
      </c>
      <c r="I7" s="10">
        <v>30</v>
      </c>
      <c r="J7" s="10">
        <v>20</v>
      </c>
      <c r="K7" s="10">
        <v>24</v>
      </c>
      <c r="L7" s="10">
        <v>27</v>
      </c>
      <c r="M7" s="10"/>
      <c r="N7" s="10">
        <v>51</v>
      </c>
      <c r="O7" s="10">
        <v>34</v>
      </c>
      <c r="P7" s="10">
        <v>40</v>
      </c>
      <c r="Q7" s="10">
        <v>39</v>
      </c>
      <c r="R7" s="10"/>
      <c r="S7" s="10">
        <v>24</v>
      </c>
      <c r="T7" s="10">
        <v>22</v>
      </c>
      <c r="U7" s="10">
        <v>11</v>
      </c>
      <c r="V7" s="10">
        <v>9</v>
      </c>
      <c r="W7" s="10">
        <v>12</v>
      </c>
      <c r="X7" s="10">
        <v>17</v>
      </c>
      <c r="Y7" s="10">
        <v>15</v>
      </c>
      <c r="Z7" s="10">
        <v>8</v>
      </c>
      <c r="AA7" s="10">
        <v>20</v>
      </c>
      <c r="AB7" s="10">
        <v>11</v>
      </c>
      <c r="AC7" s="10">
        <v>13</v>
      </c>
      <c r="AD7" s="10">
        <v>2</v>
      </c>
      <c r="AE7" s="10"/>
      <c r="AF7" s="10">
        <v>64</v>
      </c>
      <c r="AG7" s="10">
        <v>84</v>
      </c>
      <c r="AH7" s="10">
        <v>14</v>
      </c>
      <c r="AI7" s="10"/>
      <c r="AJ7" s="10">
        <v>59</v>
      </c>
      <c r="AK7" s="10">
        <v>63</v>
      </c>
      <c r="AL7" s="10">
        <v>17</v>
      </c>
      <c r="AM7" s="10">
        <v>2</v>
      </c>
      <c r="AN7" s="10">
        <v>5</v>
      </c>
    </row>
    <row r="8" spans="2:40" ht="30" customHeight="1" x14ac:dyDescent="0.25">
      <c r="B8" s="11" t="s">
        <v>20</v>
      </c>
      <c r="C8" s="11">
        <v>166</v>
      </c>
      <c r="D8" s="11">
        <v>91</v>
      </c>
      <c r="E8" s="11">
        <v>75</v>
      </c>
      <c r="F8" s="11"/>
      <c r="G8" s="11">
        <v>28</v>
      </c>
      <c r="H8" s="11">
        <v>37</v>
      </c>
      <c r="I8" s="11">
        <v>32</v>
      </c>
      <c r="J8" s="11">
        <v>22</v>
      </c>
      <c r="K8" s="11">
        <v>23</v>
      </c>
      <c r="L8" s="11">
        <v>24</v>
      </c>
      <c r="M8" s="11"/>
      <c r="N8" s="11">
        <v>47</v>
      </c>
      <c r="O8" s="11">
        <v>33</v>
      </c>
      <c r="P8" s="11">
        <v>43</v>
      </c>
      <c r="Q8" s="11">
        <v>43</v>
      </c>
      <c r="R8" s="11"/>
      <c r="S8" s="11">
        <v>24</v>
      </c>
      <c r="T8" s="11">
        <v>22</v>
      </c>
      <c r="U8" s="11">
        <v>11</v>
      </c>
      <c r="V8" s="11">
        <v>9</v>
      </c>
      <c r="W8" s="11">
        <v>13</v>
      </c>
      <c r="X8" s="11">
        <v>18</v>
      </c>
      <c r="Y8" s="11">
        <v>15</v>
      </c>
      <c r="Z8" s="11">
        <v>7</v>
      </c>
      <c r="AA8" s="11">
        <v>21</v>
      </c>
      <c r="AB8" s="11">
        <v>10</v>
      </c>
      <c r="AC8" s="11">
        <v>13</v>
      </c>
      <c r="AD8" s="11">
        <v>3</v>
      </c>
      <c r="AE8" s="11"/>
      <c r="AF8" s="11">
        <v>67</v>
      </c>
      <c r="AG8" s="11">
        <v>83</v>
      </c>
      <c r="AH8" s="11">
        <v>14</v>
      </c>
      <c r="AI8" s="11"/>
      <c r="AJ8" s="11">
        <v>59</v>
      </c>
      <c r="AK8" s="11">
        <v>64</v>
      </c>
      <c r="AL8" s="11">
        <v>18</v>
      </c>
      <c r="AM8" s="11">
        <v>2</v>
      </c>
      <c r="AN8" s="11">
        <v>5</v>
      </c>
    </row>
    <row r="9" spans="2:40" ht="45" x14ac:dyDescent="0.25">
      <c r="B9" s="18" t="s">
        <v>305</v>
      </c>
      <c r="C9" s="17">
        <v>0.30673163696117001</v>
      </c>
      <c r="D9" s="17">
        <v>0.330656336166468</v>
      </c>
      <c r="E9" s="17">
        <v>0.27772422014061099</v>
      </c>
      <c r="F9" s="17"/>
      <c r="G9" s="17">
        <v>0.28915450787205899</v>
      </c>
      <c r="H9" s="17">
        <v>0.36173104877034601</v>
      </c>
      <c r="I9" s="17">
        <v>0.45081083788839099</v>
      </c>
      <c r="J9" s="17">
        <v>0.227147325139225</v>
      </c>
      <c r="K9" s="17">
        <v>0.211040256330599</v>
      </c>
      <c r="L9" s="17">
        <v>0.21726723289171601</v>
      </c>
      <c r="M9" s="17"/>
      <c r="N9" s="17">
        <v>0.35055301906706399</v>
      </c>
      <c r="O9" s="17">
        <v>0.38457099629617703</v>
      </c>
      <c r="P9" s="17">
        <v>0.24936662695978701</v>
      </c>
      <c r="Q9" s="17">
        <v>0.25561420118697298</v>
      </c>
      <c r="R9" s="17"/>
      <c r="S9" s="17">
        <v>0.19948500190135099</v>
      </c>
      <c r="T9" s="17">
        <v>0.31255429293331899</v>
      </c>
      <c r="U9" s="17">
        <v>0.28174639078601998</v>
      </c>
      <c r="V9" s="17">
        <v>0.216313177020522</v>
      </c>
      <c r="W9" s="17">
        <v>0.34270382266126798</v>
      </c>
      <c r="X9" s="17">
        <v>0.223183930974866</v>
      </c>
      <c r="Y9" s="17">
        <v>0.19155057037190901</v>
      </c>
      <c r="Z9" s="17">
        <v>0.373391649821046</v>
      </c>
      <c r="AA9" s="17">
        <v>0.57954286136118205</v>
      </c>
      <c r="AB9" s="17">
        <v>0.26894554039912799</v>
      </c>
      <c r="AC9" s="17">
        <v>0.32072367409117197</v>
      </c>
      <c r="AD9" s="17">
        <v>0.48257767636198701</v>
      </c>
      <c r="AE9" s="17"/>
      <c r="AF9" s="17">
        <v>0.22230832623243199</v>
      </c>
      <c r="AG9" s="17">
        <v>0.36280673131744601</v>
      </c>
      <c r="AH9" s="17">
        <v>0.42503607749070998</v>
      </c>
      <c r="AI9" s="17"/>
      <c r="AJ9" s="17">
        <v>0.32794050866445301</v>
      </c>
      <c r="AK9" s="17">
        <v>0.297550096989663</v>
      </c>
      <c r="AL9" s="17">
        <v>0.29818842901847797</v>
      </c>
      <c r="AM9" s="17">
        <v>0.48354739917879902</v>
      </c>
      <c r="AN9" s="17">
        <v>0.60381900932473398</v>
      </c>
    </row>
    <row r="10" spans="2:40" ht="60" x14ac:dyDescent="0.25">
      <c r="B10" s="18" t="s">
        <v>306</v>
      </c>
      <c r="C10" s="17">
        <v>0.391573572262507</v>
      </c>
      <c r="D10" s="17">
        <v>0.423563846128935</v>
      </c>
      <c r="E10" s="17">
        <v>0.35278707800882603</v>
      </c>
      <c r="F10" s="17"/>
      <c r="G10" s="17">
        <v>0.48660551401687702</v>
      </c>
      <c r="H10" s="17">
        <v>0.38694173156328499</v>
      </c>
      <c r="I10" s="17">
        <v>0.41424599961082498</v>
      </c>
      <c r="J10" s="17">
        <v>0.37655220938182599</v>
      </c>
      <c r="K10" s="17">
        <v>0.32107869155091701</v>
      </c>
      <c r="L10" s="17">
        <v>0.34053770962868402</v>
      </c>
      <c r="M10" s="17"/>
      <c r="N10" s="17">
        <v>0.417426295601593</v>
      </c>
      <c r="O10" s="17">
        <v>0.27676428382984503</v>
      </c>
      <c r="P10" s="17">
        <v>0.45926252941089502</v>
      </c>
      <c r="Q10" s="17">
        <v>0.384300657118894</v>
      </c>
      <c r="R10" s="17"/>
      <c r="S10" s="17">
        <v>0.350448229364139</v>
      </c>
      <c r="T10" s="17">
        <v>0.45054631589092697</v>
      </c>
      <c r="U10" s="17">
        <v>0.55292749541408304</v>
      </c>
      <c r="V10" s="17">
        <v>0.337129684642969</v>
      </c>
      <c r="W10" s="17">
        <v>0.40114293710966997</v>
      </c>
      <c r="X10" s="17">
        <v>0.43600852193344197</v>
      </c>
      <c r="Y10" s="17">
        <v>0.47249410893782401</v>
      </c>
      <c r="Z10" s="17">
        <v>0.39017996670667898</v>
      </c>
      <c r="AA10" s="17">
        <v>0.27312923010712398</v>
      </c>
      <c r="AB10" s="17">
        <v>9.5848913884618706E-2</v>
      </c>
      <c r="AC10" s="17">
        <v>0.608243821759888</v>
      </c>
      <c r="AD10" s="17">
        <v>0</v>
      </c>
      <c r="AE10" s="17"/>
      <c r="AF10" s="17">
        <v>0.49630564551590201</v>
      </c>
      <c r="AG10" s="17">
        <v>0.33664825094495698</v>
      </c>
      <c r="AH10" s="17">
        <v>0.20022193514653699</v>
      </c>
      <c r="AI10" s="17"/>
      <c r="AJ10" s="17">
        <v>0.31569779166585099</v>
      </c>
      <c r="AK10" s="17">
        <v>0.42335399271388402</v>
      </c>
      <c r="AL10" s="17">
        <v>0.53072303355100303</v>
      </c>
      <c r="AM10" s="17">
        <v>0.51645260082120104</v>
      </c>
      <c r="AN10" s="17">
        <v>0</v>
      </c>
    </row>
    <row r="11" spans="2:40" ht="30" x14ac:dyDescent="0.25">
      <c r="B11" s="18" t="s">
        <v>307</v>
      </c>
      <c r="C11" s="17">
        <v>0.186339924668428</v>
      </c>
      <c r="D11" s="17">
        <v>0.15744281669339799</v>
      </c>
      <c r="E11" s="17">
        <v>0.221376120891736</v>
      </c>
      <c r="F11" s="17"/>
      <c r="G11" s="17">
        <v>0.14526255315597</v>
      </c>
      <c r="H11" s="17">
        <v>0.13697259605568701</v>
      </c>
      <c r="I11" s="17">
        <v>6.5389416485631402E-2</v>
      </c>
      <c r="J11" s="17">
        <v>0.22796369358122101</v>
      </c>
      <c r="K11" s="17">
        <v>0.33508491912539901</v>
      </c>
      <c r="L11" s="17">
        <v>0.28911041413000799</v>
      </c>
      <c r="M11" s="17"/>
      <c r="N11" s="17">
        <v>0.21025503863616701</v>
      </c>
      <c r="O11" s="17">
        <v>0.22191117390904899</v>
      </c>
      <c r="P11" s="17">
        <v>0.118381898613835</v>
      </c>
      <c r="Q11" s="17">
        <v>0.20049813878483799</v>
      </c>
      <c r="R11" s="17"/>
      <c r="S11" s="17">
        <v>0.32680087062177599</v>
      </c>
      <c r="T11" s="17">
        <v>4.6834143134401998E-2</v>
      </c>
      <c r="U11" s="17">
        <v>0.16532611379989701</v>
      </c>
      <c r="V11" s="17">
        <v>0.201085439641809</v>
      </c>
      <c r="W11" s="17">
        <v>7.39345843760464E-2</v>
      </c>
      <c r="X11" s="17">
        <v>0.20804924143840201</v>
      </c>
      <c r="Y11" s="17">
        <v>0.33595532069026701</v>
      </c>
      <c r="Z11" s="17">
        <v>0.120038512439559</v>
      </c>
      <c r="AA11" s="17">
        <v>4.0699111538324603E-2</v>
      </c>
      <c r="AB11" s="17">
        <v>0.45789907063062402</v>
      </c>
      <c r="AC11" s="17">
        <v>7.1032504148939704E-2</v>
      </c>
      <c r="AD11" s="17">
        <v>0.51742232363801299</v>
      </c>
      <c r="AE11" s="17"/>
      <c r="AF11" s="17">
        <v>0.17641558751870001</v>
      </c>
      <c r="AG11" s="17">
        <v>0.19617681539911999</v>
      </c>
      <c r="AH11" s="17">
        <v>0.20327394973981</v>
      </c>
      <c r="AI11" s="17"/>
      <c r="AJ11" s="17">
        <v>0.247309673807177</v>
      </c>
      <c r="AK11" s="17">
        <v>0.18197698250759101</v>
      </c>
      <c r="AL11" s="17">
        <v>9.8349216404225906E-2</v>
      </c>
      <c r="AM11" s="17">
        <v>0</v>
      </c>
      <c r="AN11" s="17">
        <v>0.191503191504235</v>
      </c>
    </row>
    <row r="12" spans="2:40" x14ac:dyDescent="0.25">
      <c r="B12" s="18" t="s">
        <v>64</v>
      </c>
      <c r="C12" s="19">
        <v>0.115354866107894</v>
      </c>
      <c r="D12" s="19">
        <v>8.8337001011199304E-2</v>
      </c>
      <c r="E12" s="19">
        <v>0.14811258095882701</v>
      </c>
      <c r="F12" s="19"/>
      <c r="G12" s="19">
        <v>7.8977424955093994E-2</v>
      </c>
      <c r="H12" s="19">
        <v>0.11435462361068199</v>
      </c>
      <c r="I12" s="19">
        <v>6.9553746015152296E-2</v>
      </c>
      <c r="J12" s="19">
        <v>0.168336771897728</v>
      </c>
      <c r="K12" s="19">
        <v>0.13279613299308499</v>
      </c>
      <c r="L12" s="19">
        <v>0.15308464334959199</v>
      </c>
      <c r="M12" s="19"/>
      <c r="N12" s="19">
        <v>2.1765646695176302E-2</v>
      </c>
      <c r="O12" s="19">
        <v>0.116753545964929</v>
      </c>
      <c r="P12" s="19">
        <v>0.17298894501548301</v>
      </c>
      <c r="Q12" s="19">
        <v>0.15958700290929501</v>
      </c>
      <c r="R12" s="19"/>
      <c r="S12" s="19">
        <v>0.123265898112734</v>
      </c>
      <c r="T12" s="19">
        <v>0.190065248041353</v>
      </c>
      <c r="U12" s="19">
        <v>0</v>
      </c>
      <c r="V12" s="19">
        <v>0.24547169869470001</v>
      </c>
      <c r="W12" s="19">
        <v>0.182218655853015</v>
      </c>
      <c r="X12" s="19">
        <v>0.13275830565329</v>
      </c>
      <c r="Y12" s="19">
        <v>0</v>
      </c>
      <c r="Z12" s="19">
        <v>0.116389871032716</v>
      </c>
      <c r="AA12" s="19">
        <v>0.10662879699337</v>
      </c>
      <c r="AB12" s="19">
        <v>0.17730647508562999</v>
      </c>
      <c r="AC12" s="19">
        <v>0</v>
      </c>
      <c r="AD12" s="19">
        <v>0</v>
      </c>
      <c r="AE12" s="19"/>
      <c r="AF12" s="19">
        <v>0.10497044073296601</v>
      </c>
      <c r="AG12" s="19">
        <v>0.104368202338477</v>
      </c>
      <c r="AH12" s="19">
        <v>0.17146803762294299</v>
      </c>
      <c r="AI12" s="19"/>
      <c r="AJ12" s="19">
        <v>0.109052025862518</v>
      </c>
      <c r="AK12" s="19">
        <v>9.7118927788861401E-2</v>
      </c>
      <c r="AL12" s="19">
        <v>7.2739321026292394E-2</v>
      </c>
      <c r="AM12" s="19">
        <v>0</v>
      </c>
      <c r="AN12" s="19">
        <v>0.20467779917103099</v>
      </c>
    </row>
    <row r="13" spans="2:40" x14ac:dyDescent="0.25">
      <c r="B13" s="16" t="s">
        <v>328</v>
      </c>
    </row>
    <row r="14" spans="2:40" x14ac:dyDescent="0.25">
      <c r="B14" t="s">
        <v>67</v>
      </c>
    </row>
    <row r="15" spans="2:40" x14ac:dyDescent="0.25">
      <c r="B15" t="s">
        <v>68</v>
      </c>
    </row>
    <row r="17" spans="2:2" x14ac:dyDescent="0.25">
      <c r="B17"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B2:AN19"/>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330</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228</v>
      </c>
      <c r="D7" s="10">
        <v>121</v>
      </c>
      <c r="E7" s="10">
        <v>107</v>
      </c>
      <c r="F7" s="10"/>
      <c r="G7" s="10">
        <v>64</v>
      </c>
      <c r="H7" s="10">
        <v>53</v>
      </c>
      <c r="I7" s="10">
        <v>43</v>
      </c>
      <c r="J7" s="10">
        <v>28</v>
      </c>
      <c r="K7" s="10">
        <v>24</v>
      </c>
      <c r="L7" s="10">
        <v>16</v>
      </c>
      <c r="M7" s="10"/>
      <c r="N7" s="10">
        <v>74</v>
      </c>
      <c r="O7" s="10">
        <v>54</v>
      </c>
      <c r="P7" s="10">
        <v>44</v>
      </c>
      <c r="Q7" s="10">
        <v>55</v>
      </c>
      <c r="R7" s="10"/>
      <c r="S7" s="10">
        <v>46</v>
      </c>
      <c r="T7" s="10">
        <v>40</v>
      </c>
      <c r="U7" s="10">
        <v>12</v>
      </c>
      <c r="V7" s="10">
        <v>15</v>
      </c>
      <c r="W7" s="10">
        <v>15</v>
      </c>
      <c r="X7" s="10">
        <v>23</v>
      </c>
      <c r="Y7" s="10">
        <v>18</v>
      </c>
      <c r="Z7" s="10">
        <v>5</v>
      </c>
      <c r="AA7" s="10">
        <v>19</v>
      </c>
      <c r="AB7" s="10">
        <v>14</v>
      </c>
      <c r="AC7" s="10">
        <v>17</v>
      </c>
      <c r="AD7" s="10">
        <v>4</v>
      </c>
      <c r="AE7" s="10"/>
      <c r="AF7" s="10">
        <v>60</v>
      </c>
      <c r="AG7" s="10">
        <v>115</v>
      </c>
      <c r="AH7" s="10">
        <v>27</v>
      </c>
      <c r="AI7" s="10"/>
      <c r="AJ7" s="10">
        <v>71</v>
      </c>
      <c r="AK7" s="10">
        <v>75</v>
      </c>
      <c r="AL7" s="10">
        <v>20</v>
      </c>
      <c r="AM7" s="10">
        <v>3</v>
      </c>
      <c r="AN7" s="10">
        <v>20</v>
      </c>
    </row>
    <row r="8" spans="2:40" ht="30" customHeight="1" x14ac:dyDescent="0.25">
      <c r="B8" s="11" t="s">
        <v>20</v>
      </c>
      <c r="C8" s="11">
        <v>232</v>
      </c>
      <c r="D8" s="11">
        <v>127</v>
      </c>
      <c r="E8" s="11">
        <v>105</v>
      </c>
      <c r="F8" s="11"/>
      <c r="G8" s="11">
        <v>65</v>
      </c>
      <c r="H8" s="11">
        <v>55</v>
      </c>
      <c r="I8" s="11">
        <v>46</v>
      </c>
      <c r="J8" s="11">
        <v>30</v>
      </c>
      <c r="K8" s="11">
        <v>22</v>
      </c>
      <c r="L8" s="11">
        <v>14</v>
      </c>
      <c r="M8" s="11"/>
      <c r="N8" s="11">
        <v>71</v>
      </c>
      <c r="O8" s="11">
        <v>52</v>
      </c>
      <c r="P8" s="11">
        <v>48</v>
      </c>
      <c r="Q8" s="11">
        <v>60</v>
      </c>
      <c r="R8" s="11"/>
      <c r="S8" s="11">
        <v>47</v>
      </c>
      <c r="T8" s="11">
        <v>39</v>
      </c>
      <c r="U8" s="11">
        <v>12</v>
      </c>
      <c r="V8" s="11">
        <v>17</v>
      </c>
      <c r="W8" s="11">
        <v>16</v>
      </c>
      <c r="X8" s="11">
        <v>24</v>
      </c>
      <c r="Y8" s="11">
        <v>18</v>
      </c>
      <c r="Z8" s="11">
        <v>5</v>
      </c>
      <c r="AA8" s="11">
        <v>19</v>
      </c>
      <c r="AB8" s="11">
        <v>14</v>
      </c>
      <c r="AC8" s="11">
        <v>17</v>
      </c>
      <c r="AD8" s="11">
        <v>5</v>
      </c>
      <c r="AE8" s="11"/>
      <c r="AF8" s="11">
        <v>63</v>
      </c>
      <c r="AG8" s="11">
        <v>115</v>
      </c>
      <c r="AH8" s="11">
        <v>28</v>
      </c>
      <c r="AI8" s="11"/>
      <c r="AJ8" s="11">
        <v>72</v>
      </c>
      <c r="AK8" s="11">
        <v>76</v>
      </c>
      <c r="AL8" s="11">
        <v>20</v>
      </c>
      <c r="AM8" s="11">
        <v>3</v>
      </c>
      <c r="AN8" s="11">
        <v>21</v>
      </c>
    </row>
    <row r="9" spans="2:40" ht="30" x14ac:dyDescent="0.25">
      <c r="B9" s="18" t="s">
        <v>289</v>
      </c>
      <c r="C9" s="17">
        <v>0.51219600875406102</v>
      </c>
      <c r="D9" s="17">
        <v>0.52162581633452698</v>
      </c>
      <c r="E9" s="17">
        <v>0.50082878806465303</v>
      </c>
      <c r="F9" s="17"/>
      <c r="G9" s="17">
        <v>0.44387914383843802</v>
      </c>
      <c r="H9" s="17">
        <v>0.48813931460787502</v>
      </c>
      <c r="I9" s="17">
        <v>0.49308764847008701</v>
      </c>
      <c r="J9" s="17">
        <v>0.59589693812953204</v>
      </c>
      <c r="K9" s="17">
        <v>0.59538554093525498</v>
      </c>
      <c r="L9" s="17">
        <v>0.670146433890631</v>
      </c>
      <c r="M9" s="17"/>
      <c r="N9" s="17">
        <v>0.46537220556282999</v>
      </c>
      <c r="O9" s="17">
        <v>0.55925098601464296</v>
      </c>
      <c r="P9" s="17">
        <v>0.59066545043656005</v>
      </c>
      <c r="Q9" s="17">
        <v>0.47262281477091</v>
      </c>
      <c r="R9" s="17"/>
      <c r="S9" s="17">
        <v>0.34851894428477498</v>
      </c>
      <c r="T9" s="17">
        <v>0.50099345968848397</v>
      </c>
      <c r="U9" s="17">
        <v>0.49407605588103198</v>
      </c>
      <c r="V9" s="17">
        <v>0.49055581374842899</v>
      </c>
      <c r="W9" s="17">
        <v>0.64654193882677902</v>
      </c>
      <c r="X9" s="17">
        <v>0.51193772995571796</v>
      </c>
      <c r="Y9" s="17">
        <v>0.70388655036528203</v>
      </c>
      <c r="Z9" s="17">
        <v>0.789159142116865</v>
      </c>
      <c r="AA9" s="17">
        <v>0.73918354905762795</v>
      </c>
      <c r="AB9" s="17">
        <v>0.63809124580717702</v>
      </c>
      <c r="AC9" s="17">
        <v>0.34475603736013299</v>
      </c>
      <c r="AD9" s="17">
        <v>0.22761024859599199</v>
      </c>
      <c r="AE9" s="17"/>
      <c r="AF9" s="17">
        <v>0.47646254270423699</v>
      </c>
      <c r="AG9" s="17">
        <v>0.51414389581618403</v>
      </c>
      <c r="AH9" s="17">
        <v>0.63210106367930496</v>
      </c>
      <c r="AI9" s="17"/>
      <c r="AJ9" s="17">
        <v>0.60149301808490496</v>
      </c>
      <c r="AK9" s="17">
        <v>0.48123102121363598</v>
      </c>
      <c r="AL9" s="17">
        <v>0.32395528599552698</v>
      </c>
      <c r="AM9" s="17">
        <v>0.29162424034267598</v>
      </c>
      <c r="AN9" s="17">
        <v>0.60779039746180996</v>
      </c>
    </row>
    <row r="10" spans="2:40" ht="30" x14ac:dyDescent="0.25">
      <c r="B10" s="18" t="s">
        <v>290</v>
      </c>
      <c r="C10" s="17">
        <v>0.44379541297555503</v>
      </c>
      <c r="D10" s="17">
        <v>0.406640397517948</v>
      </c>
      <c r="E10" s="17">
        <v>0.488584159386445</v>
      </c>
      <c r="F10" s="17"/>
      <c r="G10" s="17">
        <v>0.45016960803057099</v>
      </c>
      <c r="H10" s="17">
        <v>0.52540364568076003</v>
      </c>
      <c r="I10" s="17">
        <v>0.35022385783383497</v>
      </c>
      <c r="J10" s="17">
        <v>0.378292973510297</v>
      </c>
      <c r="K10" s="17">
        <v>0.62209936706445801</v>
      </c>
      <c r="L10" s="17">
        <v>0.27111569485244802</v>
      </c>
      <c r="M10" s="17"/>
      <c r="N10" s="17">
        <v>0.40613694892948898</v>
      </c>
      <c r="O10" s="17">
        <v>0.51757495689856803</v>
      </c>
      <c r="P10" s="17">
        <v>0.39576499161156398</v>
      </c>
      <c r="Q10" s="17">
        <v>0.47056842291138701</v>
      </c>
      <c r="R10" s="17"/>
      <c r="S10" s="17">
        <v>0.44714436439162403</v>
      </c>
      <c r="T10" s="17">
        <v>0.44447211917312401</v>
      </c>
      <c r="U10" s="17">
        <v>0.59620751571094799</v>
      </c>
      <c r="V10" s="17">
        <v>0.28332498064190798</v>
      </c>
      <c r="W10" s="17">
        <v>0.50426812885519101</v>
      </c>
      <c r="X10" s="17">
        <v>0.28169842553942798</v>
      </c>
      <c r="Y10" s="17">
        <v>0.33050040061077002</v>
      </c>
      <c r="Z10" s="17">
        <v>0.81829622396417001</v>
      </c>
      <c r="AA10" s="17">
        <v>0.52747917407475098</v>
      </c>
      <c r="AB10" s="17">
        <v>0.49292529459581702</v>
      </c>
      <c r="AC10" s="17">
        <v>0.59656213481008502</v>
      </c>
      <c r="AD10" s="17">
        <v>0.26882128385870302</v>
      </c>
      <c r="AE10" s="17"/>
      <c r="AF10" s="17">
        <v>0.45121771034977998</v>
      </c>
      <c r="AG10" s="17">
        <v>0.41049228086880002</v>
      </c>
      <c r="AH10" s="17">
        <v>0.400639270917169</v>
      </c>
      <c r="AI10" s="17"/>
      <c r="AJ10" s="17">
        <v>0.37700180693989399</v>
      </c>
      <c r="AK10" s="17">
        <v>0.44728730101520098</v>
      </c>
      <c r="AL10" s="17">
        <v>0.35741910133905402</v>
      </c>
      <c r="AM10" s="17">
        <v>0.65193517616337204</v>
      </c>
      <c r="AN10" s="17">
        <v>0.58014352509411204</v>
      </c>
    </row>
    <row r="11" spans="2:40" ht="75" x14ac:dyDescent="0.25">
      <c r="B11" s="18" t="s">
        <v>292</v>
      </c>
      <c r="C11" s="17">
        <v>0.41251429399495798</v>
      </c>
      <c r="D11" s="17">
        <v>0.38854450098424598</v>
      </c>
      <c r="E11" s="17">
        <v>0.44140883131262398</v>
      </c>
      <c r="F11" s="17"/>
      <c r="G11" s="17">
        <v>0.39887023225493501</v>
      </c>
      <c r="H11" s="17">
        <v>0.42210129608630198</v>
      </c>
      <c r="I11" s="17">
        <v>0.357165314986578</v>
      </c>
      <c r="J11" s="17">
        <v>0.43246370650818999</v>
      </c>
      <c r="K11" s="17">
        <v>0.44487955368146898</v>
      </c>
      <c r="L11" s="17">
        <v>0.52465907754926699</v>
      </c>
      <c r="M11" s="17"/>
      <c r="N11" s="17">
        <v>0.40200782595130302</v>
      </c>
      <c r="O11" s="17">
        <v>0.38861461458291502</v>
      </c>
      <c r="P11" s="17">
        <v>0.364083448349035</v>
      </c>
      <c r="Q11" s="17">
        <v>0.474668639897182</v>
      </c>
      <c r="R11" s="17"/>
      <c r="S11" s="17">
        <v>0.50266839529232799</v>
      </c>
      <c r="T11" s="17">
        <v>0.35834083250922</v>
      </c>
      <c r="U11" s="17">
        <v>0.51414069682813102</v>
      </c>
      <c r="V11" s="17">
        <v>0.482013287830174</v>
      </c>
      <c r="W11" s="17">
        <v>0.56252019531293396</v>
      </c>
      <c r="X11" s="17">
        <v>0.404039224761639</v>
      </c>
      <c r="Y11" s="17">
        <v>0.335223166842265</v>
      </c>
      <c r="Z11" s="17">
        <v>0.38415376406226498</v>
      </c>
      <c r="AA11" s="17">
        <v>0.22559444558854799</v>
      </c>
      <c r="AB11" s="17">
        <v>0.50908941304506905</v>
      </c>
      <c r="AC11" s="17">
        <v>0.27773605369927701</v>
      </c>
      <c r="AD11" s="17">
        <v>0.25245511779990898</v>
      </c>
      <c r="AE11" s="17"/>
      <c r="AF11" s="17">
        <v>0.37214897510918898</v>
      </c>
      <c r="AG11" s="17">
        <v>0.45996067438603699</v>
      </c>
      <c r="AH11" s="17">
        <v>0.36977343944173102</v>
      </c>
      <c r="AI11" s="17"/>
      <c r="AJ11" s="17">
        <v>0.43201554719844398</v>
      </c>
      <c r="AK11" s="17">
        <v>0.41195456436465</v>
      </c>
      <c r="AL11" s="17">
        <v>0.40515010243208399</v>
      </c>
      <c r="AM11" s="17">
        <v>0.29162424034267598</v>
      </c>
      <c r="AN11" s="17">
        <v>0.251746816229097</v>
      </c>
    </row>
    <row r="12" spans="2:40" ht="45" x14ac:dyDescent="0.25">
      <c r="B12" s="18" t="s">
        <v>291</v>
      </c>
      <c r="C12" s="17">
        <v>0.37652800142706999</v>
      </c>
      <c r="D12" s="17">
        <v>0.42569703623524102</v>
      </c>
      <c r="E12" s="17">
        <v>0.31725688004093999</v>
      </c>
      <c r="F12" s="17"/>
      <c r="G12" s="17">
        <v>0.43078879426863798</v>
      </c>
      <c r="H12" s="17">
        <v>0.27132048548398202</v>
      </c>
      <c r="I12" s="17">
        <v>0.39393530220892597</v>
      </c>
      <c r="J12" s="17">
        <v>0.48682797234712899</v>
      </c>
      <c r="K12" s="17">
        <v>0.32842122030844201</v>
      </c>
      <c r="L12" s="17">
        <v>0.31912265520031002</v>
      </c>
      <c r="M12" s="17"/>
      <c r="N12" s="17">
        <v>0.38065580311389402</v>
      </c>
      <c r="O12" s="17">
        <v>0.39117568843289802</v>
      </c>
      <c r="P12" s="17">
        <v>0.36882442924689102</v>
      </c>
      <c r="Q12" s="17">
        <v>0.37126797812450801</v>
      </c>
      <c r="R12" s="17"/>
      <c r="S12" s="17">
        <v>0.39648394043725699</v>
      </c>
      <c r="T12" s="17">
        <v>0.34802094100886799</v>
      </c>
      <c r="U12" s="17">
        <v>0.25448927342865302</v>
      </c>
      <c r="V12" s="17">
        <v>0.38841742732294698</v>
      </c>
      <c r="W12" s="17">
        <v>0.36796505330635998</v>
      </c>
      <c r="X12" s="17">
        <v>0.54543926136640897</v>
      </c>
      <c r="Y12" s="17">
        <v>0.22745143761570399</v>
      </c>
      <c r="Z12" s="17">
        <v>0.39254463391896499</v>
      </c>
      <c r="AA12" s="17">
        <v>0.33261570073832702</v>
      </c>
      <c r="AB12" s="17">
        <v>0.227620409333959</v>
      </c>
      <c r="AC12" s="17">
        <v>0.58944796332101301</v>
      </c>
      <c r="AD12" s="17">
        <v>0.25245511779990898</v>
      </c>
      <c r="AE12" s="17"/>
      <c r="AF12" s="17">
        <v>0.387808259226194</v>
      </c>
      <c r="AG12" s="17">
        <v>0.35874518957542201</v>
      </c>
      <c r="AH12" s="17">
        <v>0.37985497514935801</v>
      </c>
      <c r="AI12" s="17"/>
      <c r="AJ12" s="17">
        <v>0.50327326876385103</v>
      </c>
      <c r="AK12" s="17">
        <v>0.27471647123772802</v>
      </c>
      <c r="AL12" s="17">
        <v>0.40141890866546298</v>
      </c>
      <c r="AM12" s="17">
        <v>0.63968906417930405</v>
      </c>
      <c r="AN12" s="17">
        <v>0.46046234555200499</v>
      </c>
    </row>
    <row r="13" spans="2:40" ht="30" x14ac:dyDescent="0.25">
      <c r="B13" s="18" t="s">
        <v>293</v>
      </c>
      <c r="C13" s="17">
        <v>0.32112581657262401</v>
      </c>
      <c r="D13" s="17">
        <v>0.26067553846494201</v>
      </c>
      <c r="E13" s="17">
        <v>0.39399598344745401</v>
      </c>
      <c r="F13" s="17"/>
      <c r="G13" s="17">
        <v>0.29216949400363001</v>
      </c>
      <c r="H13" s="17">
        <v>0.28297811953594199</v>
      </c>
      <c r="I13" s="17">
        <v>0.494890923834929</v>
      </c>
      <c r="J13" s="17">
        <v>0.32367687782380899</v>
      </c>
      <c r="K13" s="17">
        <v>0.29277852646043301</v>
      </c>
      <c r="L13" s="17">
        <v>7.42127182081109E-2</v>
      </c>
      <c r="M13" s="17"/>
      <c r="N13" s="17">
        <v>0.28643998089727801</v>
      </c>
      <c r="O13" s="17">
        <v>0.36578200815210399</v>
      </c>
      <c r="P13" s="17">
        <v>0.36636912872190902</v>
      </c>
      <c r="Q13" s="17">
        <v>0.29282279997310801</v>
      </c>
      <c r="R13" s="17"/>
      <c r="S13" s="17">
        <v>0.34915971017477498</v>
      </c>
      <c r="T13" s="17">
        <v>0.34256412957747701</v>
      </c>
      <c r="U13" s="17">
        <v>0.48973205062592701</v>
      </c>
      <c r="V13" s="17">
        <v>0.28978957665795402</v>
      </c>
      <c r="W13" s="17">
        <v>0.28740226346577202</v>
      </c>
      <c r="X13" s="17">
        <v>0.21096287731350899</v>
      </c>
      <c r="Y13" s="17">
        <v>0.24922701459802299</v>
      </c>
      <c r="Z13" s="17">
        <v>0</v>
      </c>
      <c r="AA13" s="17">
        <v>0.48148553779223502</v>
      </c>
      <c r="AB13" s="17">
        <v>0.28130174635101401</v>
      </c>
      <c r="AC13" s="17">
        <v>0.34530778096117198</v>
      </c>
      <c r="AD13" s="17">
        <v>0.25245511779990898</v>
      </c>
      <c r="AE13" s="17"/>
      <c r="AF13" s="17">
        <v>0.33338772866257999</v>
      </c>
      <c r="AG13" s="17">
        <v>0.29166348741409498</v>
      </c>
      <c r="AH13" s="17">
        <v>0.37236575508917902</v>
      </c>
      <c r="AI13" s="17"/>
      <c r="AJ13" s="17">
        <v>0.34436284252347199</v>
      </c>
      <c r="AK13" s="17">
        <v>0.35787626359122898</v>
      </c>
      <c r="AL13" s="17">
        <v>0.30768968465227398</v>
      </c>
      <c r="AM13" s="17">
        <v>0.36031093582069601</v>
      </c>
      <c r="AN13" s="17">
        <v>0.34616233549287601</v>
      </c>
    </row>
    <row r="14" spans="2:40" x14ac:dyDescent="0.25">
      <c r="B14" s="18" t="s">
        <v>64</v>
      </c>
      <c r="C14" s="19">
        <v>5.7296177165649102E-2</v>
      </c>
      <c r="D14" s="19">
        <v>4.1865150133796998E-2</v>
      </c>
      <c r="E14" s="19">
        <v>7.5897605480966995E-2</v>
      </c>
      <c r="F14" s="19"/>
      <c r="G14" s="19">
        <v>3.2334082346486798E-2</v>
      </c>
      <c r="H14" s="19">
        <v>5.8883396348798502E-2</v>
      </c>
      <c r="I14" s="19">
        <v>9.1215298406650297E-2</v>
      </c>
      <c r="J14" s="19">
        <v>9.4716591419292603E-2</v>
      </c>
      <c r="K14" s="19">
        <v>0</v>
      </c>
      <c r="L14" s="19">
        <v>6.3901167471215006E-2</v>
      </c>
      <c r="M14" s="19"/>
      <c r="N14" s="19">
        <v>8.3439910025776706E-2</v>
      </c>
      <c r="O14" s="19">
        <v>3.5406884775384798E-2</v>
      </c>
      <c r="P14" s="19">
        <v>0</v>
      </c>
      <c r="Q14" s="19">
        <v>9.1835429330747204E-2</v>
      </c>
      <c r="R14" s="19"/>
      <c r="S14" s="19">
        <v>8.3279297063544602E-2</v>
      </c>
      <c r="T14" s="19">
        <v>5.2668576445386299E-2</v>
      </c>
      <c r="U14" s="19">
        <v>0</v>
      </c>
      <c r="V14" s="19">
        <v>0.119524749302109</v>
      </c>
      <c r="W14" s="19">
        <v>0</v>
      </c>
      <c r="X14" s="19">
        <v>0.119058854544595</v>
      </c>
      <c r="Y14" s="19">
        <v>0</v>
      </c>
      <c r="Z14" s="19">
        <v>0</v>
      </c>
      <c r="AA14" s="19">
        <v>0</v>
      </c>
      <c r="AB14" s="19">
        <v>0</v>
      </c>
      <c r="AC14" s="19">
        <v>7.0761460702145298E-2</v>
      </c>
      <c r="AD14" s="19">
        <v>0.25111334974539601</v>
      </c>
      <c r="AE14" s="19"/>
      <c r="AF14" s="19">
        <v>7.0489748807741795E-2</v>
      </c>
      <c r="AG14" s="19">
        <v>7.6865443308910403E-2</v>
      </c>
      <c r="AH14" s="19">
        <v>0</v>
      </c>
      <c r="AI14" s="19"/>
      <c r="AJ14" s="19">
        <v>5.4105552279365303E-2</v>
      </c>
      <c r="AK14" s="19">
        <v>6.6599188799414705E-2</v>
      </c>
      <c r="AL14" s="19">
        <v>0.15599173836430999</v>
      </c>
      <c r="AM14" s="19">
        <v>0</v>
      </c>
      <c r="AN14" s="19">
        <v>0</v>
      </c>
    </row>
    <row r="15" spans="2:40" x14ac:dyDescent="0.25">
      <c r="B15" s="16" t="s">
        <v>331</v>
      </c>
    </row>
    <row r="16" spans="2:40" x14ac:dyDescent="0.25">
      <c r="B16" t="s">
        <v>67</v>
      </c>
    </row>
    <row r="17" spans="2:2" x14ac:dyDescent="0.25">
      <c r="B17" t="s">
        <v>68</v>
      </c>
    </row>
    <row r="19" spans="2:2" x14ac:dyDescent="0.25">
      <c r="B19"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AN17"/>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80</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895</v>
      </c>
      <c r="D7" s="10">
        <v>457</v>
      </c>
      <c r="E7" s="10">
        <v>437</v>
      </c>
      <c r="F7" s="10"/>
      <c r="G7" s="10">
        <v>89</v>
      </c>
      <c r="H7" s="10">
        <v>143</v>
      </c>
      <c r="I7" s="10">
        <v>135</v>
      </c>
      <c r="J7" s="10">
        <v>139</v>
      </c>
      <c r="K7" s="10">
        <v>153</v>
      </c>
      <c r="L7" s="10">
        <v>236</v>
      </c>
      <c r="M7" s="10"/>
      <c r="N7" s="10">
        <v>299</v>
      </c>
      <c r="O7" s="10">
        <v>249</v>
      </c>
      <c r="P7" s="10">
        <v>169</v>
      </c>
      <c r="Q7" s="10">
        <v>176</v>
      </c>
      <c r="R7" s="10"/>
      <c r="S7" s="10">
        <v>132</v>
      </c>
      <c r="T7" s="10">
        <v>112</v>
      </c>
      <c r="U7" s="10">
        <v>69</v>
      </c>
      <c r="V7" s="10">
        <v>72</v>
      </c>
      <c r="W7" s="10">
        <v>64</v>
      </c>
      <c r="X7" s="10">
        <v>82</v>
      </c>
      <c r="Y7" s="10">
        <v>73</v>
      </c>
      <c r="Z7" s="10">
        <v>34</v>
      </c>
      <c r="AA7" s="10">
        <v>107</v>
      </c>
      <c r="AB7" s="10">
        <v>84</v>
      </c>
      <c r="AC7" s="10">
        <v>51</v>
      </c>
      <c r="AD7" s="10">
        <v>15</v>
      </c>
      <c r="AE7" s="10"/>
      <c r="AF7" s="10">
        <v>356</v>
      </c>
      <c r="AG7" s="10">
        <v>430</v>
      </c>
      <c r="AH7" s="10">
        <v>70</v>
      </c>
      <c r="AI7" s="10"/>
      <c r="AJ7" s="10">
        <v>363</v>
      </c>
      <c r="AK7" s="10">
        <v>242</v>
      </c>
      <c r="AL7" s="10">
        <v>92</v>
      </c>
      <c r="AM7" s="10">
        <v>19</v>
      </c>
      <c r="AN7" s="10">
        <v>72</v>
      </c>
    </row>
    <row r="8" spans="2:40" ht="30" customHeight="1" x14ac:dyDescent="0.25">
      <c r="B8" s="11" t="s">
        <v>20</v>
      </c>
      <c r="C8" s="11">
        <v>884</v>
      </c>
      <c r="D8" s="11">
        <v>456</v>
      </c>
      <c r="E8" s="11">
        <v>427</v>
      </c>
      <c r="F8" s="11"/>
      <c r="G8" s="11">
        <v>91</v>
      </c>
      <c r="H8" s="11">
        <v>144</v>
      </c>
      <c r="I8" s="11">
        <v>144</v>
      </c>
      <c r="J8" s="11">
        <v>151</v>
      </c>
      <c r="K8" s="11">
        <v>141</v>
      </c>
      <c r="L8" s="11">
        <v>212</v>
      </c>
      <c r="M8" s="11"/>
      <c r="N8" s="11">
        <v>277</v>
      </c>
      <c r="O8" s="11">
        <v>238</v>
      </c>
      <c r="P8" s="11">
        <v>184</v>
      </c>
      <c r="Q8" s="11">
        <v>184</v>
      </c>
      <c r="R8" s="11"/>
      <c r="S8" s="11">
        <v>134</v>
      </c>
      <c r="T8" s="11">
        <v>107</v>
      </c>
      <c r="U8" s="11">
        <v>66</v>
      </c>
      <c r="V8" s="11">
        <v>76</v>
      </c>
      <c r="W8" s="11">
        <v>67</v>
      </c>
      <c r="X8" s="11">
        <v>81</v>
      </c>
      <c r="Y8" s="11">
        <v>70</v>
      </c>
      <c r="Z8" s="11">
        <v>32</v>
      </c>
      <c r="AA8" s="11">
        <v>102</v>
      </c>
      <c r="AB8" s="11">
        <v>80</v>
      </c>
      <c r="AC8" s="11">
        <v>49</v>
      </c>
      <c r="AD8" s="11">
        <v>20</v>
      </c>
      <c r="AE8" s="11"/>
      <c r="AF8" s="11">
        <v>351</v>
      </c>
      <c r="AG8" s="11">
        <v>424</v>
      </c>
      <c r="AH8" s="11">
        <v>69</v>
      </c>
      <c r="AI8" s="11"/>
      <c r="AJ8" s="11">
        <v>352</v>
      </c>
      <c r="AK8" s="11">
        <v>241</v>
      </c>
      <c r="AL8" s="11">
        <v>89</v>
      </c>
      <c r="AM8" s="11">
        <v>20</v>
      </c>
      <c r="AN8" s="11">
        <v>73</v>
      </c>
    </row>
    <row r="9" spans="2:40" x14ac:dyDescent="0.25">
      <c r="B9" s="18" t="s">
        <v>75</v>
      </c>
      <c r="C9" s="17">
        <v>0.19503897717691401</v>
      </c>
      <c r="D9" s="17">
        <v>0.21693916936487401</v>
      </c>
      <c r="E9" s="17">
        <v>0.17209326572406899</v>
      </c>
      <c r="F9" s="17"/>
      <c r="G9" s="17">
        <v>0.23175722210944899</v>
      </c>
      <c r="H9" s="17">
        <v>0.14986087658018499</v>
      </c>
      <c r="I9" s="17">
        <v>0.22049626234849501</v>
      </c>
      <c r="J9" s="17">
        <v>0.20838139616135301</v>
      </c>
      <c r="K9" s="17">
        <v>0.21590907167189799</v>
      </c>
      <c r="L9" s="17">
        <v>0.16922849591078401</v>
      </c>
      <c r="M9" s="17"/>
      <c r="N9" s="17">
        <v>0.225536787910179</v>
      </c>
      <c r="O9" s="17">
        <v>0.19765526798258001</v>
      </c>
      <c r="P9" s="17">
        <v>0.188791640861836</v>
      </c>
      <c r="Q9" s="17">
        <v>0.153919050995701</v>
      </c>
      <c r="R9" s="17"/>
      <c r="S9" s="17">
        <v>0.21378944870685601</v>
      </c>
      <c r="T9" s="17">
        <v>0.15613673750618501</v>
      </c>
      <c r="U9" s="17">
        <v>0.17001535498648199</v>
      </c>
      <c r="V9" s="17">
        <v>0.17743743766619599</v>
      </c>
      <c r="W9" s="17">
        <v>0.195366746106787</v>
      </c>
      <c r="X9" s="17">
        <v>0.212982059586969</v>
      </c>
      <c r="Y9" s="17">
        <v>0.206374021802853</v>
      </c>
      <c r="Z9" s="17">
        <v>0.23123033457130401</v>
      </c>
      <c r="AA9" s="17">
        <v>0.24534064435373201</v>
      </c>
      <c r="AB9" s="17">
        <v>0.14551624799739701</v>
      </c>
      <c r="AC9" s="17">
        <v>0.22324591740892999</v>
      </c>
      <c r="AD9" s="17">
        <v>0.12701922179068001</v>
      </c>
      <c r="AE9" s="17"/>
      <c r="AF9" s="17">
        <v>0.181013134918344</v>
      </c>
      <c r="AG9" s="17">
        <v>0.200880462451725</v>
      </c>
      <c r="AH9" s="17">
        <v>0.159573794712811</v>
      </c>
      <c r="AI9" s="17"/>
      <c r="AJ9" s="17">
        <v>0.20731990874060199</v>
      </c>
      <c r="AK9" s="17">
        <v>0.159636786020354</v>
      </c>
      <c r="AL9" s="17">
        <v>0.24094314196408601</v>
      </c>
      <c r="AM9" s="17">
        <v>0.211715113667338</v>
      </c>
      <c r="AN9" s="17">
        <v>0.13813468882212401</v>
      </c>
    </row>
    <row r="10" spans="2:40" ht="30" x14ac:dyDescent="0.25">
      <c r="B10" s="18" t="s">
        <v>76</v>
      </c>
      <c r="C10" s="17">
        <v>0.46788071247624902</v>
      </c>
      <c r="D10" s="17">
        <v>0.49113938609375901</v>
      </c>
      <c r="E10" s="17">
        <v>0.44406978178322998</v>
      </c>
      <c r="F10" s="17"/>
      <c r="G10" s="17">
        <v>0.464834519319693</v>
      </c>
      <c r="H10" s="17">
        <v>0.56582652426368496</v>
      </c>
      <c r="I10" s="17">
        <v>0.47053181990937398</v>
      </c>
      <c r="J10" s="17">
        <v>0.474673915017432</v>
      </c>
      <c r="K10" s="17">
        <v>0.45735508949959702</v>
      </c>
      <c r="L10" s="17">
        <v>0.40270143042331003</v>
      </c>
      <c r="M10" s="17"/>
      <c r="N10" s="17">
        <v>0.45599500664224601</v>
      </c>
      <c r="O10" s="17">
        <v>0.492694751337102</v>
      </c>
      <c r="P10" s="17">
        <v>0.46435956511746002</v>
      </c>
      <c r="Q10" s="17">
        <v>0.46175512449440098</v>
      </c>
      <c r="R10" s="17"/>
      <c r="S10" s="17">
        <v>0.44561289561595602</v>
      </c>
      <c r="T10" s="17">
        <v>0.46964666026031099</v>
      </c>
      <c r="U10" s="17">
        <v>0.52344511857543996</v>
      </c>
      <c r="V10" s="17">
        <v>0.46894600577571099</v>
      </c>
      <c r="W10" s="17">
        <v>0.512071688966377</v>
      </c>
      <c r="X10" s="17">
        <v>0.444076032057242</v>
      </c>
      <c r="Y10" s="17">
        <v>0.47095188437795799</v>
      </c>
      <c r="Z10" s="17">
        <v>0.55219419955181803</v>
      </c>
      <c r="AA10" s="17">
        <v>0.41544181560494597</v>
      </c>
      <c r="AB10" s="17">
        <v>0.4900412994226</v>
      </c>
      <c r="AC10" s="17">
        <v>0.43299574930833401</v>
      </c>
      <c r="AD10" s="17">
        <v>0.48502962718813603</v>
      </c>
      <c r="AE10" s="17"/>
      <c r="AF10" s="17">
        <v>0.46905714218349998</v>
      </c>
      <c r="AG10" s="17">
        <v>0.47922609916946401</v>
      </c>
      <c r="AH10" s="17">
        <v>0.4573642703909</v>
      </c>
      <c r="AI10" s="17"/>
      <c r="AJ10" s="17">
        <v>0.46419483774504899</v>
      </c>
      <c r="AK10" s="17">
        <v>0.51227559224119201</v>
      </c>
      <c r="AL10" s="17">
        <v>0.49281002948452302</v>
      </c>
      <c r="AM10" s="17">
        <v>0.20533722572534699</v>
      </c>
      <c r="AN10" s="17">
        <v>0.39811439104452401</v>
      </c>
    </row>
    <row r="11" spans="2:40" ht="30" x14ac:dyDescent="0.25">
      <c r="B11" s="18" t="s">
        <v>77</v>
      </c>
      <c r="C11" s="17">
        <v>0.28843585622248302</v>
      </c>
      <c r="D11" s="17">
        <v>0.262197605843631</v>
      </c>
      <c r="E11" s="17">
        <v>0.31490380818749503</v>
      </c>
      <c r="F11" s="17"/>
      <c r="G11" s="17">
        <v>0.26206473100723099</v>
      </c>
      <c r="H11" s="17">
        <v>0.235590877833878</v>
      </c>
      <c r="I11" s="17">
        <v>0.26104801812707401</v>
      </c>
      <c r="J11" s="17">
        <v>0.27935476165937001</v>
      </c>
      <c r="K11" s="17">
        <v>0.26513663804341697</v>
      </c>
      <c r="L11" s="17">
        <v>0.37660122638252003</v>
      </c>
      <c r="M11" s="17"/>
      <c r="N11" s="17">
        <v>0.28698077820836598</v>
      </c>
      <c r="O11" s="17">
        <v>0.26155840637500799</v>
      </c>
      <c r="P11" s="17">
        <v>0.30116137088358702</v>
      </c>
      <c r="Q11" s="17">
        <v>0.31048057031361198</v>
      </c>
      <c r="R11" s="17"/>
      <c r="S11" s="17">
        <v>0.29494581216168703</v>
      </c>
      <c r="T11" s="17">
        <v>0.33091316117368202</v>
      </c>
      <c r="U11" s="17">
        <v>0.26029030919749502</v>
      </c>
      <c r="V11" s="17">
        <v>0.279874441633018</v>
      </c>
      <c r="W11" s="17">
        <v>0.24686141196438699</v>
      </c>
      <c r="X11" s="17">
        <v>0.28360496890032499</v>
      </c>
      <c r="Y11" s="17">
        <v>0.29126921175853898</v>
      </c>
      <c r="Z11" s="17">
        <v>0.17996758061314799</v>
      </c>
      <c r="AA11" s="17">
        <v>0.283348657288095</v>
      </c>
      <c r="AB11" s="17">
        <v>0.318621774217211</v>
      </c>
      <c r="AC11" s="17">
        <v>0.28231718371284198</v>
      </c>
      <c r="AD11" s="17">
        <v>0.38795115102118299</v>
      </c>
      <c r="AE11" s="17"/>
      <c r="AF11" s="17">
        <v>0.29600486648997998</v>
      </c>
      <c r="AG11" s="17">
        <v>0.27793579987377998</v>
      </c>
      <c r="AH11" s="17">
        <v>0.320876428152644</v>
      </c>
      <c r="AI11" s="17"/>
      <c r="AJ11" s="17">
        <v>0.27190374551493202</v>
      </c>
      <c r="AK11" s="17">
        <v>0.29502569453140698</v>
      </c>
      <c r="AL11" s="17">
        <v>0.25330587502070601</v>
      </c>
      <c r="AM11" s="17">
        <v>0.58294766060731495</v>
      </c>
      <c r="AN11" s="17">
        <v>0.37752113092246198</v>
      </c>
    </row>
    <row r="12" spans="2:40" x14ac:dyDescent="0.25">
      <c r="B12" s="18" t="s">
        <v>64</v>
      </c>
      <c r="C12" s="19">
        <v>4.8644454124353899E-2</v>
      </c>
      <c r="D12" s="19">
        <v>2.97238386977366E-2</v>
      </c>
      <c r="E12" s="19">
        <v>6.8933144305205696E-2</v>
      </c>
      <c r="F12" s="19"/>
      <c r="G12" s="19">
        <v>4.13435275636274E-2</v>
      </c>
      <c r="H12" s="19">
        <v>4.8721721322251797E-2</v>
      </c>
      <c r="I12" s="19">
        <v>4.7923899615057698E-2</v>
      </c>
      <c r="J12" s="19">
        <v>3.7589927161845102E-2</v>
      </c>
      <c r="K12" s="19">
        <v>6.1599200785087203E-2</v>
      </c>
      <c r="L12" s="19">
        <v>5.14688472833865E-2</v>
      </c>
      <c r="M12" s="19"/>
      <c r="N12" s="19">
        <v>3.1487427239208499E-2</v>
      </c>
      <c r="O12" s="19">
        <v>4.8091574305309401E-2</v>
      </c>
      <c r="P12" s="19">
        <v>4.5687423137116899E-2</v>
      </c>
      <c r="Q12" s="19">
        <v>7.3845254196285404E-2</v>
      </c>
      <c r="R12" s="19"/>
      <c r="S12" s="19">
        <v>4.56518435155003E-2</v>
      </c>
      <c r="T12" s="19">
        <v>4.3303441059822201E-2</v>
      </c>
      <c r="U12" s="19">
        <v>4.6249217240583097E-2</v>
      </c>
      <c r="V12" s="19">
        <v>7.3742114925074695E-2</v>
      </c>
      <c r="W12" s="19">
        <v>4.5700152962449198E-2</v>
      </c>
      <c r="X12" s="19">
        <v>5.93369394554637E-2</v>
      </c>
      <c r="Y12" s="19">
        <v>3.1404882060649099E-2</v>
      </c>
      <c r="Z12" s="19">
        <v>3.6607885263729503E-2</v>
      </c>
      <c r="AA12" s="19">
        <v>5.5868882753227302E-2</v>
      </c>
      <c r="AB12" s="19">
        <v>4.5820678362791301E-2</v>
      </c>
      <c r="AC12" s="19">
        <v>6.1441149569893598E-2</v>
      </c>
      <c r="AD12" s="19">
        <v>0</v>
      </c>
      <c r="AE12" s="19"/>
      <c r="AF12" s="19">
        <v>5.3924856408176902E-2</v>
      </c>
      <c r="AG12" s="19">
        <v>4.1957638505030599E-2</v>
      </c>
      <c r="AH12" s="19">
        <v>6.2185506743645202E-2</v>
      </c>
      <c r="AI12" s="19"/>
      <c r="AJ12" s="19">
        <v>5.6581507999417698E-2</v>
      </c>
      <c r="AK12" s="19">
        <v>3.30619272070471E-2</v>
      </c>
      <c r="AL12" s="19">
        <v>1.29409535306854E-2</v>
      </c>
      <c r="AM12" s="19">
        <v>0</v>
      </c>
      <c r="AN12" s="19">
        <v>8.6229789210889807E-2</v>
      </c>
    </row>
    <row r="13" spans="2:40" x14ac:dyDescent="0.25">
      <c r="B13" s="16" t="s">
        <v>81</v>
      </c>
    </row>
    <row r="14" spans="2:40" x14ac:dyDescent="0.25">
      <c r="B14" t="s">
        <v>67</v>
      </c>
    </row>
    <row r="15" spans="2:40" x14ac:dyDescent="0.25">
      <c r="B15" t="s">
        <v>68</v>
      </c>
    </row>
    <row r="17" spans="2:2" x14ac:dyDescent="0.25">
      <c r="B17"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B2:AN22"/>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332</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228</v>
      </c>
      <c r="D7" s="10">
        <v>121</v>
      </c>
      <c r="E7" s="10">
        <v>107</v>
      </c>
      <c r="F7" s="10"/>
      <c r="G7" s="10">
        <v>64</v>
      </c>
      <c r="H7" s="10">
        <v>53</v>
      </c>
      <c r="I7" s="10">
        <v>43</v>
      </c>
      <c r="J7" s="10">
        <v>28</v>
      </c>
      <c r="K7" s="10">
        <v>24</v>
      </c>
      <c r="L7" s="10">
        <v>16</v>
      </c>
      <c r="M7" s="10"/>
      <c r="N7" s="10">
        <v>74</v>
      </c>
      <c r="O7" s="10">
        <v>54</v>
      </c>
      <c r="P7" s="10">
        <v>44</v>
      </c>
      <c r="Q7" s="10">
        <v>55</v>
      </c>
      <c r="R7" s="10"/>
      <c r="S7" s="10">
        <v>46</v>
      </c>
      <c r="T7" s="10">
        <v>40</v>
      </c>
      <c r="U7" s="10">
        <v>12</v>
      </c>
      <c r="V7" s="10">
        <v>15</v>
      </c>
      <c r="W7" s="10">
        <v>15</v>
      </c>
      <c r="X7" s="10">
        <v>23</v>
      </c>
      <c r="Y7" s="10">
        <v>18</v>
      </c>
      <c r="Z7" s="10">
        <v>5</v>
      </c>
      <c r="AA7" s="10">
        <v>19</v>
      </c>
      <c r="AB7" s="10">
        <v>14</v>
      </c>
      <c r="AC7" s="10">
        <v>17</v>
      </c>
      <c r="AD7" s="10">
        <v>4</v>
      </c>
      <c r="AE7" s="10"/>
      <c r="AF7" s="10">
        <v>60</v>
      </c>
      <c r="AG7" s="10">
        <v>115</v>
      </c>
      <c r="AH7" s="10">
        <v>27</v>
      </c>
      <c r="AI7" s="10"/>
      <c r="AJ7" s="10">
        <v>71</v>
      </c>
      <c r="AK7" s="10">
        <v>75</v>
      </c>
      <c r="AL7" s="10">
        <v>20</v>
      </c>
      <c r="AM7" s="10">
        <v>3</v>
      </c>
      <c r="AN7" s="10">
        <v>20</v>
      </c>
    </row>
    <row r="8" spans="2:40" ht="30" customHeight="1" x14ac:dyDescent="0.25">
      <c r="B8" s="11" t="s">
        <v>20</v>
      </c>
      <c r="C8" s="11">
        <v>232</v>
      </c>
      <c r="D8" s="11">
        <v>127</v>
      </c>
      <c r="E8" s="11">
        <v>105</v>
      </c>
      <c r="F8" s="11"/>
      <c r="G8" s="11">
        <v>65</v>
      </c>
      <c r="H8" s="11">
        <v>55</v>
      </c>
      <c r="I8" s="11">
        <v>46</v>
      </c>
      <c r="J8" s="11">
        <v>30</v>
      </c>
      <c r="K8" s="11">
        <v>22</v>
      </c>
      <c r="L8" s="11">
        <v>14</v>
      </c>
      <c r="M8" s="11"/>
      <c r="N8" s="11">
        <v>71</v>
      </c>
      <c r="O8" s="11">
        <v>52</v>
      </c>
      <c r="P8" s="11">
        <v>48</v>
      </c>
      <c r="Q8" s="11">
        <v>60</v>
      </c>
      <c r="R8" s="11"/>
      <c r="S8" s="11">
        <v>47</v>
      </c>
      <c r="T8" s="11">
        <v>39</v>
      </c>
      <c r="U8" s="11">
        <v>12</v>
      </c>
      <c r="V8" s="11">
        <v>17</v>
      </c>
      <c r="W8" s="11">
        <v>16</v>
      </c>
      <c r="X8" s="11">
        <v>24</v>
      </c>
      <c r="Y8" s="11">
        <v>18</v>
      </c>
      <c r="Z8" s="11">
        <v>5</v>
      </c>
      <c r="AA8" s="11">
        <v>19</v>
      </c>
      <c r="AB8" s="11">
        <v>14</v>
      </c>
      <c r="AC8" s="11">
        <v>17</v>
      </c>
      <c r="AD8" s="11">
        <v>5</v>
      </c>
      <c r="AE8" s="11"/>
      <c r="AF8" s="11">
        <v>63</v>
      </c>
      <c r="AG8" s="11">
        <v>115</v>
      </c>
      <c r="AH8" s="11">
        <v>28</v>
      </c>
      <c r="AI8" s="11"/>
      <c r="AJ8" s="11">
        <v>72</v>
      </c>
      <c r="AK8" s="11">
        <v>76</v>
      </c>
      <c r="AL8" s="11">
        <v>20</v>
      </c>
      <c r="AM8" s="11">
        <v>3</v>
      </c>
      <c r="AN8" s="11">
        <v>21</v>
      </c>
    </row>
    <row r="9" spans="2:40" x14ac:dyDescent="0.25">
      <c r="B9" s="18" t="s">
        <v>296</v>
      </c>
      <c r="C9" s="17">
        <v>4.6316202916487199E-2</v>
      </c>
      <c r="D9" s="17">
        <v>3.29037317258234E-2</v>
      </c>
      <c r="E9" s="17">
        <v>6.2484350433137402E-2</v>
      </c>
      <c r="F9" s="17"/>
      <c r="G9" s="17">
        <v>8.4339047902900505E-2</v>
      </c>
      <c r="H9" s="17">
        <v>3.6662596599664303E-2</v>
      </c>
      <c r="I9" s="17">
        <v>4.6580898381091897E-2</v>
      </c>
      <c r="J9" s="17">
        <v>0</v>
      </c>
      <c r="K9" s="17">
        <v>5.1339831339462801E-2</v>
      </c>
      <c r="L9" s="17">
        <v>0</v>
      </c>
      <c r="M9" s="17"/>
      <c r="N9" s="17">
        <v>5.6797267053330602E-2</v>
      </c>
      <c r="O9" s="17">
        <v>0</v>
      </c>
      <c r="P9" s="17">
        <v>9.7271296135878704E-2</v>
      </c>
      <c r="Q9" s="17">
        <v>3.3518540942243803E-2</v>
      </c>
      <c r="R9" s="17"/>
      <c r="S9" s="17">
        <v>4.3747427389766003E-2</v>
      </c>
      <c r="T9" s="17">
        <v>2.3046806637025401E-2</v>
      </c>
      <c r="U9" s="17">
        <v>0</v>
      </c>
      <c r="V9" s="17">
        <v>7.2254062115719997E-2</v>
      </c>
      <c r="W9" s="17">
        <v>0</v>
      </c>
      <c r="X9" s="17">
        <v>4.2851020607285302E-2</v>
      </c>
      <c r="Y9" s="17">
        <v>5.7213007372305197E-2</v>
      </c>
      <c r="Z9" s="17">
        <v>0</v>
      </c>
      <c r="AA9" s="17">
        <v>5.1122812378909803E-2</v>
      </c>
      <c r="AB9" s="17">
        <v>7.6466313125510096E-2</v>
      </c>
      <c r="AC9" s="17">
        <v>0</v>
      </c>
      <c r="AD9" s="17">
        <v>0.49643153245469501</v>
      </c>
      <c r="AE9" s="17"/>
      <c r="AF9" s="17">
        <v>1.7891811228583899E-2</v>
      </c>
      <c r="AG9" s="17">
        <v>3.61760910670079E-2</v>
      </c>
      <c r="AH9" s="17">
        <v>0</v>
      </c>
      <c r="AI9" s="17"/>
      <c r="AJ9" s="17">
        <v>3.2568478496032498E-2</v>
      </c>
      <c r="AK9" s="17">
        <v>3.8873678745964799E-2</v>
      </c>
      <c r="AL9" s="17">
        <v>0</v>
      </c>
      <c r="AM9" s="17">
        <v>0</v>
      </c>
      <c r="AN9" s="17">
        <v>0</v>
      </c>
    </row>
    <row r="10" spans="2:40" ht="30" x14ac:dyDescent="0.25">
      <c r="B10" s="18" t="s">
        <v>297</v>
      </c>
      <c r="C10" s="17">
        <v>7.34531163981616E-2</v>
      </c>
      <c r="D10" s="17">
        <v>8.3218100292819994E-2</v>
      </c>
      <c r="E10" s="17">
        <v>6.16818553186637E-2</v>
      </c>
      <c r="F10" s="17"/>
      <c r="G10" s="17">
        <v>0.138797384203942</v>
      </c>
      <c r="H10" s="17">
        <v>3.4114736497860197E-2</v>
      </c>
      <c r="I10" s="17">
        <v>5.1002921472728301E-2</v>
      </c>
      <c r="J10" s="17">
        <v>7.0672502767025705E-2</v>
      </c>
      <c r="K10" s="17">
        <v>3.4818323144053802E-2</v>
      </c>
      <c r="L10" s="17">
        <v>6.6103710555550907E-2</v>
      </c>
      <c r="M10" s="17"/>
      <c r="N10" s="17">
        <v>6.6625734263267899E-2</v>
      </c>
      <c r="O10" s="17">
        <v>9.2339779576478695E-2</v>
      </c>
      <c r="P10" s="17">
        <v>6.4434747960554997E-2</v>
      </c>
      <c r="Q10" s="17">
        <v>5.7967728800502702E-2</v>
      </c>
      <c r="R10" s="17"/>
      <c r="S10" s="17">
        <v>9.3380074494336801E-2</v>
      </c>
      <c r="T10" s="17">
        <v>7.0071618438861699E-2</v>
      </c>
      <c r="U10" s="17">
        <v>0.237881152610388</v>
      </c>
      <c r="V10" s="17">
        <v>0</v>
      </c>
      <c r="W10" s="17">
        <v>7.6214240783102905E-2</v>
      </c>
      <c r="X10" s="17">
        <v>4.1575020478085402E-2</v>
      </c>
      <c r="Y10" s="17">
        <v>0.110920484855712</v>
      </c>
      <c r="Z10" s="17">
        <v>0</v>
      </c>
      <c r="AA10" s="17">
        <v>5.9386077634405898E-2</v>
      </c>
      <c r="AB10" s="17">
        <v>6.8217950094708102E-2</v>
      </c>
      <c r="AC10" s="17">
        <v>5.1697458847190798E-2</v>
      </c>
      <c r="AD10" s="17">
        <v>0</v>
      </c>
      <c r="AE10" s="17"/>
      <c r="AF10" s="17">
        <v>7.6377169041655799E-2</v>
      </c>
      <c r="AG10" s="17">
        <v>7.2761654815979002E-2</v>
      </c>
      <c r="AH10" s="17">
        <v>0.101900010331168</v>
      </c>
      <c r="AI10" s="17"/>
      <c r="AJ10" s="17">
        <v>0.123906519079615</v>
      </c>
      <c r="AK10" s="17">
        <v>3.7632053164963403E-2</v>
      </c>
      <c r="AL10" s="17">
        <v>9.9019161952672602E-2</v>
      </c>
      <c r="AM10" s="17">
        <v>0</v>
      </c>
      <c r="AN10" s="17">
        <v>0</v>
      </c>
    </row>
    <row r="11" spans="2:40" ht="30" x14ac:dyDescent="0.25">
      <c r="B11" s="18" t="s">
        <v>298</v>
      </c>
      <c r="C11" s="17">
        <v>0.190768364698366</v>
      </c>
      <c r="D11" s="17">
        <v>0.21577842861088201</v>
      </c>
      <c r="E11" s="17">
        <v>0.16061982629778501</v>
      </c>
      <c r="F11" s="17"/>
      <c r="G11" s="17">
        <v>0.231430096184465</v>
      </c>
      <c r="H11" s="17">
        <v>0.17703229239479201</v>
      </c>
      <c r="I11" s="17">
        <v>0.11265237495955401</v>
      </c>
      <c r="J11" s="17">
        <v>0.21204021289254499</v>
      </c>
      <c r="K11" s="17">
        <v>0.118595828776222</v>
      </c>
      <c r="L11" s="17">
        <v>0.37775034070195401</v>
      </c>
      <c r="M11" s="17"/>
      <c r="N11" s="17">
        <v>0.14637913369694999</v>
      </c>
      <c r="O11" s="17">
        <v>0.12541152265260699</v>
      </c>
      <c r="P11" s="17">
        <v>0.253776620665147</v>
      </c>
      <c r="Q11" s="17">
        <v>0.25146830740562498</v>
      </c>
      <c r="R11" s="17"/>
      <c r="S11" s="17">
        <v>0.15089355991672099</v>
      </c>
      <c r="T11" s="17">
        <v>8.6555262501579799E-2</v>
      </c>
      <c r="U11" s="17">
        <v>0.33591763789881601</v>
      </c>
      <c r="V11" s="17">
        <v>0.24418187052686899</v>
      </c>
      <c r="W11" s="17">
        <v>0.333088466487579</v>
      </c>
      <c r="X11" s="17">
        <v>0.22355767792328499</v>
      </c>
      <c r="Y11" s="17">
        <v>0.213125713099275</v>
      </c>
      <c r="Z11" s="17">
        <v>0</v>
      </c>
      <c r="AA11" s="17">
        <v>0.16312361532123401</v>
      </c>
      <c r="AB11" s="17">
        <v>0.30629024400844101</v>
      </c>
      <c r="AC11" s="17">
        <v>0.22247022796451901</v>
      </c>
      <c r="AD11" s="17">
        <v>0</v>
      </c>
      <c r="AE11" s="17"/>
      <c r="AF11" s="17">
        <v>0.21599501468628801</v>
      </c>
      <c r="AG11" s="17">
        <v>0.17659928342144399</v>
      </c>
      <c r="AH11" s="17">
        <v>0.227184883927772</v>
      </c>
      <c r="AI11" s="17"/>
      <c r="AJ11" s="17">
        <v>0.141374639019199</v>
      </c>
      <c r="AK11" s="17">
        <v>0.187629592390849</v>
      </c>
      <c r="AL11" s="17">
        <v>0.105486568025614</v>
      </c>
      <c r="AM11" s="17">
        <v>0.70837575965732402</v>
      </c>
      <c r="AN11" s="17">
        <v>0.25483995151188799</v>
      </c>
    </row>
    <row r="12" spans="2:40" ht="30" x14ac:dyDescent="0.25">
      <c r="B12" s="18" t="s">
        <v>299</v>
      </c>
      <c r="C12" s="17">
        <v>0.13101818425116199</v>
      </c>
      <c r="D12" s="17">
        <v>0.13470661911065701</v>
      </c>
      <c r="E12" s="17">
        <v>0.12657193731678801</v>
      </c>
      <c r="F12" s="17"/>
      <c r="G12" s="17">
        <v>0.118812845866944</v>
      </c>
      <c r="H12" s="17">
        <v>0.177401148462214</v>
      </c>
      <c r="I12" s="17">
        <v>0.16058764345314899</v>
      </c>
      <c r="J12" s="17">
        <v>3.6721253301660303E-2</v>
      </c>
      <c r="K12" s="17">
        <v>8.4384626194383194E-2</v>
      </c>
      <c r="L12" s="17">
        <v>0.182617661649951</v>
      </c>
      <c r="M12" s="17"/>
      <c r="N12" s="17">
        <v>0.15888051249159801</v>
      </c>
      <c r="O12" s="17">
        <v>0.20747394378620801</v>
      </c>
      <c r="P12" s="17">
        <v>0.13104669113967601</v>
      </c>
      <c r="Q12" s="17">
        <v>3.50552699226893E-2</v>
      </c>
      <c r="R12" s="17"/>
      <c r="S12" s="17">
        <v>0.140064090281871</v>
      </c>
      <c r="T12" s="17">
        <v>0.22959395121496901</v>
      </c>
      <c r="U12" s="17">
        <v>0</v>
      </c>
      <c r="V12" s="17">
        <v>0.12553493003347899</v>
      </c>
      <c r="W12" s="17">
        <v>0</v>
      </c>
      <c r="X12" s="17">
        <v>4.6102009918561802E-2</v>
      </c>
      <c r="Y12" s="17">
        <v>0.205448083258919</v>
      </c>
      <c r="Z12" s="17">
        <v>0.20244998802643499</v>
      </c>
      <c r="AA12" s="17">
        <v>0.16595838034462601</v>
      </c>
      <c r="AB12" s="17">
        <v>0.14082945585932899</v>
      </c>
      <c r="AC12" s="17">
        <v>0.113961249912445</v>
      </c>
      <c r="AD12" s="17">
        <v>0</v>
      </c>
      <c r="AE12" s="17"/>
      <c r="AF12" s="17">
        <v>0.15324471203269499</v>
      </c>
      <c r="AG12" s="17">
        <v>0.12133439987863499</v>
      </c>
      <c r="AH12" s="17">
        <v>0.140481463024894</v>
      </c>
      <c r="AI12" s="17"/>
      <c r="AJ12" s="17">
        <v>6.8742993566163396E-2</v>
      </c>
      <c r="AK12" s="17">
        <v>0.204514297753292</v>
      </c>
      <c r="AL12" s="17">
        <v>0.14919995880509401</v>
      </c>
      <c r="AM12" s="17">
        <v>0</v>
      </c>
      <c r="AN12" s="17">
        <v>0.19033601610173301</v>
      </c>
    </row>
    <row r="13" spans="2:40" ht="30" x14ac:dyDescent="0.25">
      <c r="B13" s="18" t="s">
        <v>300</v>
      </c>
      <c r="C13" s="17">
        <v>0.16133715316945099</v>
      </c>
      <c r="D13" s="17">
        <v>0.16897186005492401</v>
      </c>
      <c r="E13" s="17">
        <v>0.15213384787127199</v>
      </c>
      <c r="F13" s="17"/>
      <c r="G13" s="17">
        <v>0.142053041497398</v>
      </c>
      <c r="H13" s="17">
        <v>0.128306881200627</v>
      </c>
      <c r="I13" s="17">
        <v>0.202746182969475</v>
      </c>
      <c r="J13" s="17">
        <v>0.185965849787117</v>
      </c>
      <c r="K13" s="17">
        <v>0.21079942858223599</v>
      </c>
      <c r="L13" s="17">
        <v>0.112783170465548</v>
      </c>
      <c r="M13" s="17"/>
      <c r="N13" s="17">
        <v>0.209824984619077</v>
      </c>
      <c r="O13" s="17">
        <v>0.14808434408750301</v>
      </c>
      <c r="P13" s="17">
        <v>0.178480883957435</v>
      </c>
      <c r="Q13" s="17">
        <v>0.104405729472951</v>
      </c>
      <c r="R13" s="17"/>
      <c r="S13" s="17">
        <v>0.18123233967052299</v>
      </c>
      <c r="T13" s="17">
        <v>0.131304566985875</v>
      </c>
      <c r="U13" s="17">
        <v>0.25842035357109699</v>
      </c>
      <c r="V13" s="17">
        <v>6.0598574760711801E-2</v>
      </c>
      <c r="W13" s="17">
        <v>7.6534003954881594E-2</v>
      </c>
      <c r="X13" s="17">
        <v>0.21874288558951799</v>
      </c>
      <c r="Y13" s="17">
        <v>0.107479811889552</v>
      </c>
      <c r="Z13" s="17">
        <v>0.59223843462553005</v>
      </c>
      <c r="AA13" s="17">
        <v>8.1092790135635806E-2</v>
      </c>
      <c r="AB13" s="17">
        <v>0.20524907780748999</v>
      </c>
      <c r="AC13" s="17">
        <v>0.240912126689482</v>
      </c>
      <c r="AD13" s="17">
        <v>0</v>
      </c>
      <c r="AE13" s="17"/>
      <c r="AF13" s="17">
        <v>0.16244574239464199</v>
      </c>
      <c r="AG13" s="17">
        <v>0.166071046588712</v>
      </c>
      <c r="AH13" s="17">
        <v>0.14092975028865101</v>
      </c>
      <c r="AI13" s="17"/>
      <c r="AJ13" s="17">
        <v>0.181170602276856</v>
      </c>
      <c r="AK13" s="17">
        <v>0.20319125892180201</v>
      </c>
      <c r="AL13" s="17">
        <v>0</v>
      </c>
      <c r="AM13" s="17">
        <v>0</v>
      </c>
      <c r="AN13" s="17">
        <v>0.18967779565416201</v>
      </c>
    </row>
    <row r="14" spans="2:40" ht="30" x14ac:dyDescent="0.25">
      <c r="B14" s="18" t="s">
        <v>301</v>
      </c>
      <c r="C14" s="17">
        <v>0.121499325232109</v>
      </c>
      <c r="D14" s="17">
        <v>0.146065651933725</v>
      </c>
      <c r="E14" s="17">
        <v>9.1885692635422497E-2</v>
      </c>
      <c r="F14" s="17"/>
      <c r="G14" s="17">
        <v>0.12172668035907599</v>
      </c>
      <c r="H14" s="17">
        <v>0.118379858487371</v>
      </c>
      <c r="I14" s="17">
        <v>0.16384137079571701</v>
      </c>
      <c r="J14" s="17">
        <v>0.20881371944877999</v>
      </c>
      <c r="K14" s="17">
        <v>0</v>
      </c>
      <c r="L14" s="17">
        <v>0</v>
      </c>
      <c r="M14" s="17"/>
      <c r="N14" s="17">
        <v>4.0422141308684198E-2</v>
      </c>
      <c r="O14" s="17">
        <v>0.17124681282785101</v>
      </c>
      <c r="P14" s="17">
        <v>0.16939557343277301</v>
      </c>
      <c r="Q14" s="17">
        <v>0.13820815788208601</v>
      </c>
      <c r="R14" s="17"/>
      <c r="S14" s="17">
        <v>0.118191122688856</v>
      </c>
      <c r="T14" s="17">
        <v>4.9006059865735897E-2</v>
      </c>
      <c r="U14" s="17">
        <v>0</v>
      </c>
      <c r="V14" s="17">
        <v>0.22181293779627501</v>
      </c>
      <c r="W14" s="17">
        <v>0.11911873819127999</v>
      </c>
      <c r="X14" s="17">
        <v>9.5145834816457706E-2</v>
      </c>
      <c r="Y14" s="17">
        <v>0.25558063829391298</v>
      </c>
      <c r="Z14" s="17">
        <v>0.20531157734803401</v>
      </c>
      <c r="AA14" s="17">
        <v>0.211641292878258</v>
      </c>
      <c r="AB14" s="17">
        <v>0</v>
      </c>
      <c r="AC14" s="17">
        <v>0.19544062174084301</v>
      </c>
      <c r="AD14" s="17">
        <v>0</v>
      </c>
      <c r="AE14" s="17"/>
      <c r="AF14" s="17">
        <v>0.110745736544484</v>
      </c>
      <c r="AG14" s="17">
        <v>0.13965868280506499</v>
      </c>
      <c r="AH14" s="17">
        <v>0.118359382945111</v>
      </c>
      <c r="AI14" s="17"/>
      <c r="AJ14" s="17">
        <v>0.13769132063393499</v>
      </c>
      <c r="AK14" s="17">
        <v>0.160931447995628</v>
      </c>
      <c r="AL14" s="17">
        <v>0.107395233917982</v>
      </c>
      <c r="AM14" s="17">
        <v>0</v>
      </c>
      <c r="AN14" s="17">
        <v>0.100650410531128</v>
      </c>
    </row>
    <row r="15" spans="2:40" ht="30" x14ac:dyDescent="0.25">
      <c r="B15" s="18" t="s">
        <v>302</v>
      </c>
      <c r="C15" s="17">
        <v>7.9423985507786399E-2</v>
      </c>
      <c r="D15" s="17">
        <v>6.0801011649197698E-2</v>
      </c>
      <c r="E15" s="17">
        <v>0.101873166144534</v>
      </c>
      <c r="F15" s="17"/>
      <c r="G15" s="17">
        <v>7.2880612116497503E-2</v>
      </c>
      <c r="H15" s="17">
        <v>7.4661893709585994E-2</v>
      </c>
      <c r="I15" s="17">
        <v>0.12337754821258699</v>
      </c>
      <c r="J15" s="17">
        <v>0.101265988595763</v>
      </c>
      <c r="K15" s="17">
        <v>4.0098259590483902E-2</v>
      </c>
      <c r="L15" s="17">
        <v>0</v>
      </c>
      <c r="M15" s="17"/>
      <c r="N15" s="17">
        <v>8.2735497203665506E-2</v>
      </c>
      <c r="O15" s="17">
        <v>9.1594326638997497E-2</v>
      </c>
      <c r="P15" s="17">
        <v>4.1079716165879798E-2</v>
      </c>
      <c r="Q15" s="17">
        <v>9.7016263289295399E-2</v>
      </c>
      <c r="R15" s="17"/>
      <c r="S15" s="17">
        <v>4.1083860007752701E-2</v>
      </c>
      <c r="T15" s="17">
        <v>0.124280307891657</v>
      </c>
      <c r="U15" s="17">
        <v>7.7909804393523005E-2</v>
      </c>
      <c r="V15" s="17">
        <v>8.0289781033119303E-2</v>
      </c>
      <c r="W15" s="17">
        <v>0.208748498617471</v>
      </c>
      <c r="X15" s="17">
        <v>4.4005048632462899E-2</v>
      </c>
      <c r="Y15" s="17">
        <v>0</v>
      </c>
      <c r="Z15" s="17">
        <v>0</v>
      </c>
      <c r="AA15" s="17">
        <v>0.16063034191115</v>
      </c>
      <c r="AB15" s="17">
        <v>0.14078989473651299</v>
      </c>
      <c r="AC15" s="17">
        <v>0</v>
      </c>
      <c r="AD15" s="17">
        <v>0</v>
      </c>
      <c r="AE15" s="17"/>
      <c r="AF15" s="17">
        <v>6.4601339315807096E-2</v>
      </c>
      <c r="AG15" s="17">
        <v>8.0431560935432897E-2</v>
      </c>
      <c r="AH15" s="17">
        <v>8.4095694893840306E-2</v>
      </c>
      <c r="AI15" s="17"/>
      <c r="AJ15" s="17">
        <v>8.3685564935290502E-2</v>
      </c>
      <c r="AK15" s="17">
        <v>3.8766623035401203E-2</v>
      </c>
      <c r="AL15" s="17">
        <v>0.10242562814778799</v>
      </c>
      <c r="AM15" s="17">
        <v>0.29162424034267598</v>
      </c>
      <c r="AN15" s="17">
        <v>0.113372801127313</v>
      </c>
    </row>
    <row r="16" spans="2:40" x14ac:dyDescent="0.25">
      <c r="B16" s="18" t="s">
        <v>303</v>
      </c>
      <c r="C16" s="17">
        <v>6.4705647857233803E-2</v>
      </c>
      <c r="D16" s="17">
        <v>6.4046777092959598E-2</v>
      </c>
      <c r="E16" s="17">
        <v>6.5499887752310498E-2</v>
      </c>
      <c r="F16" s="17"/>
      <c r="G16" s="17">
        <v>2.8710672947844101E-2</v>
      </c>
      <c r="H16" s="17">
        <v>8.1448450034237799E-2</v>
      </c>
      <c r="I16" s="17">
        <v>6.90909445307126E-2</v>
      </c>
      <c r="J16" s="17">
        <v>2.7808650726019599E-2</v>
      </c>
      <c r="K16" s="17">
        <v>0.163735669997498</v>
      </c>
      <c r="L16" s="17">
        <v>7.42127182081109E-2</v>
      </c>
      <c r="M16" s="17"/>
      <c r="N16" s="17">
        <v>8.1870399856417003E-2</v>
      </c>
      <c r="O16" s="17">
        <v>5.3950459714501402E-2</v>
      </c>
      <c r="P16" s="17">
        <v>2.3339272691803602E-2</v>
      </c>
      <c r="Q16" s="17">
        <v>8.7718885401098401E-2</v>
      </c>
      <c r="R16" s="17"/>
      <c r="S16" s="17">
        <v>3.8328440371343697E-2</v>
      </c>
      <c r="T16" s="17">
        <v>9.8902052330295004E-2</v>
      </c>
      <c r="U16" s="17">
        <v>0</v>
      </c>
      <c r="V16" s="17">
        <v>0</v>
      </c>
      <c r="W16" s="17">
        <v>0.121671529533266</v>
      </c>
      <c r="X16" s="17">
        <v>8.7867885589907005E-2</v>
      </c>
      <c r="Y16" s="17">
        <v>0</v>
      </c>
      <c r="Z16" s="17">
        <v>0</v>
      </c>
      <c r="AA16" s="17">
        <v>0.107044689395781</v>
      </c>
      <c r="AB16" s="17">
        <v>0</v>
      </c>
      <c r="AC16" s="17">
        <v>0.121303457533779</v>
      </c>
      <c r="AD16" s="17">
        <v>0.25245511779990898</v>
      </c>
      <c r="AE16" s="17"/>
      <c r="AF16" s="17">
        <v>6.4747403021752803E-2</v>
      </c>
      <c r="AG16" s="17">
        <v>5.2263414312538801E-2</v>
      </c>
      <c r="AH16" s="17">
        <v>0.10875413387845601</v>
      </c>
      <c r="AI16" s="17"/>
      <c r="AJ16" s="17">
        <v>6.5627640938349593E-2</v>
      </c>
      <c r="AK16" s="17">
        <v>5.2123439318295398E-2</v>
      </c>
      <c r="AL16" s="17">
        <v>0.10319839354937201</v>
      </c>
      <c r="AM16" s="17">
        <v>0</v>
      </c>
      <c r="AN16" s="17">
        <v>9.9067021874730099E-2</v>
      </c>
    </row>
    <row r="17" spans="2:40" x14ac:dyDescent="0.25">
      <c r="B17" s="18" t="s">
        <v>64</v>
      </c>
      <c r="C17" s="19">
        <v>0.13147801996924399</v>
      </c>
      <c r="D17" s="19">
        <v>9.3507819529010994E-2</v>
      </c>
      <c r="E17" s="19">
        <v>0.17724943623008799</v>
      </c>
      <c r="F17" s="19"/>
      <c r="G17" s="19">
        <v>6.12496189209338E-2</v>
      </c>
      <c r="H17" s="19">
        <v>0.17199214261364701</v>
      </c>
      <c r="I17" s="19">
        <v>7.0120115224984902E-2</v>
      </c>
      <c r="J17" s="19">
        <v>0.15671182248109</v>
      </c>
      <c r="K17" s="19">
        <v>0.29622803237566098</v>
      </c>
      <c r="L17" s="19">
        <v>0.186532398418884</v>
      </c>
      <c r="M17" s="19"/>
      <c r="N17" s="19">
        <v>0.15646432950701</v>
      </c>
      <c r="O17" s="19">
        <v>0.109898810715853</v>
      </c>
      <c r="P17" s="19">
        <v>4.1175197850850803E-2</v>
      </c>
      <c r="Q17" s="19">
        <v>0.19464111688350799</v>
      </c>
      <c r="R17" s="19"/>
      <c r="S17" s="19">
        <v>0.19307908517883099</v>
      </c>
      <c r="T17" s="19">
        <v>0.18723937413400099</v>
      </c>
      <c r="U17" s="19">
        <v>8.9871051526175694E-2</v>
      </c>
      <c r="V17" s="19">
        <v>0.195327843733826</v>
      </c>
      <c r="W17" s="19">
        <v>6.4624522432419104E-2</v>
      </c>
      <c r="X17" s="19">
        <v>0.20015261644443699</v>
      </c>
      <c r="Y17" s="19">
        <v>5.0232261230323698E-2</v>
      </c>
      <c r="Z17" s="19">
        <v>0</v>
      </c>
      <c r="AA17" s="19">
        <v>0</v>
      </c>
      <c r="AB17" s="19">
        <v>6.2157064368008302E-2</v>
      </c>
      <c r="AC17" s="19">
        <v>5.4214857311741499E-2</v>
      </c>
      <c r="AD17" s="19">
        <v>0.25111334974539601</v>
      </c>
      <c r="AE17" s="19"/>
      <c r="AF17" s="19">
        <v>0.13395107173409199</v>
      </c>
      <c r="AG17" s="19">
        <v>0.154703866175186</v>
      </c>
      <c r="AH17" s="19">
        <v>7.8294680710108894E-2</v>
      </c>
      <c r="AI17" s="19"/>
      <c r="AJ17" s="19">
        <v>0.165232241054558</v>
      </c>
      <c r="AK17" s="19">
        <v>7.6337608673803306E-2</v>
      </c>
      <c r="AL17" s="19">
        <v>0.33327505560147702</v>
      </c>
      <c r="AM17" s="19">
        <v>0</v>
      </c>
      <c r="AN17" s="19">
        <v>5.2056003199045901E-2</v>
      </c>
    </row>
    <row r="18" spans="2:40" x14ac:dyDescent="0.25">
      <c r="B18" s="16" t="s">
        <v>331</v>
      </c>
    </row>
    <row r="19" spans="2:40" x14ac:dyDescent="0.25">
      <c r="B19" t="s">
        <v>67</v>
      </c>
    </row>
    <row r="20" spans="2:40" x14ac:dyDescent="0.25">
      <c r="B20" t="s">
        <v>68</v>
      </c>
    </row>
    <row r="22" spans="2:40" x14ac:dyDescent="0.25">
      <c r="B22"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B2:AN17"/>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308</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228</v>
      </c>
      <c r="D7" s="10">
        <v>121</v>
      </c>
      <c r="E7" s="10">
        <v>107</v>
      </c>
      <c r="F7" s="10"/>
      <c r="G7" s="10">
        <v>64</v>
      </c>
      <c r="H7" s="10">
        <v>53</v>
      </c>
      <c r="I7" s="10">
        <v>43</v>
      </c>
      <c r="J7" s="10">
        <v>28</v>
      </c>
      <c r="K7" s="10">
        <v>24</v>
      </c>
      <c r="L7" s="10">
        <v>16</v>
      </c>
      <c r="M7" s="10"/>
      <c r="N7" s="10">
        <v>74</v>
      </c>
      <c r="O7" s="10">
        <v>54</v>
      </c>
      <c r="P7" s="10">
        <v>44</v>
      </c>
      <c r="Q7" s="10">
        <v>55</v>
      </c>
      <c r="R7" s="10"/>
      <c r="S7" s="10">
        <v>46</v>
      </c>
      <c r="T7" s="10">
        <v>40</v>
      </c>
      <c r="U7" s="10">
        <v>12</v>
      </c>
      <c r="V7" s="10">
        <v>15</v>
      </c>
      <c r="W7" s="10">
        <v>15</v>
      </c>
      <c r="X7" s="10">
        <v>23</v>
      </c>
      <c r="Y7" s="10">
        <v>18</v>
      </c>
      <c r="Z7" s="10">
        <v>5</v>
      </c>
      <c r="AA7" s="10">
        <v>19</v>
      </c>
      <c r="AB7" s="10">
        <v>14</v>
      </c>
      <c r="AC7" s="10">
        <v>17</v>
      </c>
      <c r="AD7" s="10">
        <v>4</v>
      </c>
      <c r="AE7" s="10"/>
      <c r="AF7" s="10">
        <v>60</v>
      </c>
      <c r="AG7" s="10">
        <v>115</v>
      </c>
      <c r="AH7" s="10">
        <v>27</v>
      </c>
      <c r="AI7" s="10"/>
      <c r="AJ7" s="10">
        <v>71</v>
      </c>
      <c r="AK7" s="10">
        <v>75</v>
      </c>
      <c r="AL7" s="10">
        <v>20</v>
      </c>
      <c r="AM7" s="10">
        <v>3</v>
      </c>
      <c r="AN7" s="10">
        <v>20</v>
      </c>
    </row>
    <row r="8" spans="2:40" ht="30" customHeight="1" x14ac:dyDescent="0.25">
      <c r="B8" s="11" t="s">
        <v>20</v>
      </c>
      <c r="C8" s="11">
        <v>232</v>
      </c>
      <c r="D8" s="11">
        <v>127</v>
      </c>
      <c r="E8" s="11">
        <v>105</v>
      </c>
      <c r="F8" s="11"/>
      <c r="G8" s="11">
        <v>65</v>
      </c>
      <c r="H8" s="11">
        <v>55</v>
      </c>
      <c r="I8" s="11">
        <v>46</v>
      </c>
      <c r="J8" s="11">
        <v>30</v>
      </c>
      <c r="K8" s="11">
        <v>22</v>
      </c>
      <c r="L8" s="11">
        <v>14</v>
      </c>
      <c r="M8" s="11"/>
      <c r="N8" s="11">
        <v>71</v>
      </c>
      <c r="O8" s="11">
        <v>52</v>
      </c>
      <c r="P8" s="11">
        <v>48</v>
      </c>
      <c r="Q8" s="11">
        <v>60</v>
      </c>
      <c r="R8" s="11"/>
      <c r="S8" s="11">
        <v>47</v>
      </c>
      <c r="T8" s="11">
        <v>39</v>
      </c>
      <c r="U8" s="11">
        <v>12</v>
      </c>
      <c r="V8" s="11">
        <v>17</v>
      </c>
      <c r="W8" s="11">
        <v>16</v>
      </c>
      <c r="X8" s="11">
        <v>24</v>
      </c>
      <c r="Y8" s="11">
        <v>18</v>
      </c>
      <c r="Z8" s="11">
        <v>5</v>
      </c>
      <c r="AA8" s="11">
        <v>19</v>
      </c>
      <c r="AB8" s="11">
        <v>14</v>
      </c>
      <c r="AC8" s="11">
        <v>17</v>
      </c>
      <c r="AD8" s="11">
        <v>5</v>
      </c>
      <c r="AE8" s="11"/>
      <c r="AF8" s="11">
        <v>63</v>
      </c>
      <c r="AG8" s="11">
        <v>115</v>
      </c>
      <c r="AH8" s="11">
        <v>28</v>
      </c>
      <c r="AI8" s="11"/>
      <c r="AJ8" s="11">
        <v>72</v>
      </c>
      <c r="AK8" s="11">
        <v>76</v>
      </c>
      <c r="AL8" s="11">
        <v>20</v>
      </c>
      <c r="AM8" s="11">
        <v>3</v>
      </c>
      <c r="AN8" s="11">
        <v>21</v>
      </c>
    </row>
    <row r="9" spans="2:40" ht="45" x14ac:dyDescent="0.25">
      <c r="B9" s="18" t="s">
        <v>305</v>
      </c>
      <c r="C9" s="17">
        <v>0.39635136616357702</v>
      </c>
      <c r="D9" s="17">
        <v>0.38034558250654099</v>
      </c>
      <c r="E9" s="17">
        <v>0.41564563845746</v>
      </c>
      <c r="F9" s="17"/>
      <c r="G9" s="17">
        <v>0.46372605289365099</v>
      </c>
      <c r="H9" s="17">
        <v>0.30631540272715202</v>
      </c>
      <c r="I9" s="17">
        <v>0.57917822696280297</v>
      </c>
      <c r="J9" s="17">
        <v>0.371849627006265</v>
      </c>
      <c r="K9" s="17">
        <v>0.28053062851557897</v>
      </c>
      <c r="L9" s="17">
        <v>7.42127182081109E-2</v>
      </c>
      <c r="M9" s="17"/>
      <c r="N9" s="17">
        <v>0.41120268608459098</v>
      </c>
      <c r="O9" s="17">
        <v>0.35373418373518201</v>
      </c>
      <c r="P9" s="17">
        <v>0.460366753207679</v>
      </c>
      <c r="Q9" s="17">
        <v>0.37034778442285599</v>
      </c>
      <c r="R9" s="17"/>
      <c r="S9" s="17">
        <v>0.50383417181157897</v>
      </c>
      <c r="T9" s="17">
        <v>0.37721248300382498</v>
      </c>
      <c r="U9" s="17">
        <v>0.24538912124836701</v>
      </c>
      <c r="V9" s="17">
        <v>0.37249514443215498</v>
      </c>
      <c r="W9" s="17">
        <v>0.35161521238201898</v>
      </c>
      <c r="X9" s="17">
        <v>0.37593194967024501</v>
      </c>
      <c r="Y9" s="17">
        <v>0.193702292543705</v>
      </c>
      <c r="Z9" s="17">
        <v>0.38415376406226498</v>
      </c>
      <c r="AA9" s="17">
        <v>0.65121610042140299</v>
      </c>
      <c r="AB9" s="17">
        <v>0.57171678934311099</v>
      </c>
      <c r="AC9" s="17">
        <v>0.17551831484552</v>
      </c>
      <c r="AD9" s="17">
        <v>0.25245511779990898</v>
      </c>
      <c r="AE9" s="17"/>
      <c r="AF9" s="17">
        <v>0.32101816701075397</v>
      </c>
      <c r="AG9" s="17">
        <v>0.43103529638235499</v>
      </c>
      <c r="AH9" s="17">
        <v>0.29772083330423499</v>
      </c>
      <c r="AI9" s="17"/>
      <c r="AJ9" s="17">
        <v>0.330384651497452</v>
      </c>
      <c r="AK9" s="17">
        <v>0.430716950827089</v>
      </c>
      <c r="AL9" s="17">
        <v>0.32702475830544198</v>
      </c>
      <c r="AM9" s="17">
        <v>0.29162424034267598</v>
      </c>
      <c r="AN9" s="17">
        <v>0.35430108574600999</v>
      </c>
    </row>
    <row r="10" spans="2:40" ht="60" x14ac:dyDescent="0.25">
      <c r="B10" s="18" t="s">
        <v>306</v>
      </c>
      <c r="C10" s="17">
        <v>0.371743138050394</v>
      </c>
      <c r="D10" s="17">
        <v>0.40751935503893399</v>
      </c>
      <c r="E10" s="17">
        <v>0.32861647290154</v>
      </c>
      <c r="F10" s="17"/>
      <c r="G10" s="17">
        <v>0.38551376805723597</v>
      </c>
      <c r="H10" s="17">
        <v>0.471670181878723</v>
      </c>
      <c r="I10" s="17">
        <v>0.28041745585347999</v>
      </c>
      <c r="J10" s="17">
        <v>0.25467053061178901</v>
      </c>
      <c r="K10" s="17">
        <v>0.47329887123873798</v>
      </c>
      <c r="L10" s="17">
        <v>0.31397115905964301</v>
      </c>
      <c r="M10" s="17"/>
      <c r="N10" s="17">
        <v>0.324987199248915</v>
      </c>
      <c r="O10" s="17">
        <v>0.481260413846754</v>
      </c>
      <c r="P10" s="17">
        <v>0.41070426930610598</v>
      </c>
      <c r="Q10" s="17">
        <v>0.292375246643861</v>
      </c>
      <c r="R10" s="17"/>
      <c r="S10" s="17">
        <v>0.30261634826026901</v>
      </c>
      <c r="T10" s="17">
        <v>0.39935122398763301</v>
      </c>
      <c r="U10" s="17">
        <v>0.66050918086506905</v>
      </c>
      <c r="V10" s="17">
        <v>0.39026111765966198</v>
      </c>
      <c r="W10" s="17">
        <v>0.33461759954043402</v>
      </c>
      <c r="X10" s="17">
        <v>0.30540561412621198</v>
      </c>
      <c r="Y10" s="17">
        <v>0.60573153517487799</v>
      </c>
      <c r="Z10" s="17">
        <v>0.20531157734803401</v>
      </c>
      <c r="AA10" s="17">
        <v>0.10104682027398</v>
      </c>
      <c r="AB10" s="17">
        <v>0.22088112620502301</v>
      </c>
      <c r="AC10" s="17">
        <v>0.52510381260809802</v>
      </c>
      <c r="AD10" s="17">
        <v>0.74754488220009097</v>
      </c>
      <c r="AE10" s="17"/>
      <c r="AF10" s="17">
        <v>0.36469741117855098</v>
      </c>
      <c r="AG10" s="17">
        <v>0.334157536651775</v>
      </c>
      <c r="AH10" s="17">
        <v>0.491173877161729</v>
      </c>
      <c r="AI10" s="17"/>
      <c r="AJ10" s="17">
        <v>0.40849267446868098</v>
      </c>
      <c r="AK10" s="17">
        <v>0.41820766491881201</v>
      </c>
      <c r="AL10" s="17">
        <v>0.24122500929718599</v>
      </c>
      <c r="AM10" s="17">
        <v>0.36031093582069601</v>
      </c>
      <c r="AN10" s="17">
        <v>0.45395874377425999</v>
      </c>
    </row>
    <row r="11" spans="2:40" ht="30" x14ac:dyDescent="0.25">
      <c r="B11" s="18" t="s">
        <v>307</v>
      </c>
      <c r="C11" s="17">
        <v>0.158254468821453</v>
      </c>
      <c r="D11" s="17">
        <v>0.16321444155082099</v>
      </c>
      <c r="E11" s="17">
        <v>0.152275438587054</v>
      </c>
      <c r="F11" s="17"/>
      <c r="G11" s="17">
        <v>0.13218790540765199</v>
      </c>
      <c r="H11" s="17">
        <v>0.14769643964764101</v>
      </c>
      <c r="I11" s="17">
        <v>9.3858418870509594E-2</v>
      </c>
      <c r="J11" s="17">
        <v>0.164259851481945</v>
      </c>
      <c r="K11" s="17">
        <v>0.169022320203051</v>
      </c>
      <c r="L11" s="17">
        <v>0.49364518569868299</v>
      </c>
      <c r="M11" s="17"/>
      <c r="N11" s="17">
        <v>0.17014136282577</v>
      </c>
      <c r="O11" s="17">
        <v>0.113877703678507</v>
      </c>
      <c r="P11" s="17">
        <v>0.12892897748621501</v>
      </c>
      <c r="Q11" s="17">
        <v>0.20801610995828401</v>
      </c>
      <c r="R11" s="17"/>
      <c r="S11" s="17">
        <v>0.13349375605425501</v>
      </c>
      <c r="T11" s="17">
        <v>0.15340259134317299</v>
      </c>
      <c r="U11" s="17">
        <v>9.4101697886564195E-2</v>
      </c>
      <c r="V11" s="17">
        <v>0.172439238527855</v>
      </c>
      <c r="W11" s="17">
        <v>0.18087783674237701</v>
      </c>
      <c r="X11" s="17">
        <v>0.17951155275462299</v>
      </c>
      <c r="Y11" s="17">
        <v>0.15033391105109301</v>
      </c>
      <c r="Z11" s="17">
        <v>0.41053465858970001</v>
      </c>
      <c r="AA11" s="17">
        <v>0.149331487084022</v>
      </c>
      <c r="AB11" s="17">
        <v>0.13608943588383501</v>
      </c>
      <c r="AC11" s="17">
        <v>0.22861641184423601</v>
      </c>
      <c r="AD11" s="17">
        <v>0</v>
      </c>
      <c r="AE11" s="17"/>
      <c r="AF11" s="17">
        <v>0.234761497146419</v>
      </c>
      <c r="AG11" s="17">
        <v>0.129906351119916</v>
      </c>
      <c r="AH11" s="17">
        <v>0.21110528953403501</v>
      </c>
      <c r="AI11" s="17"/>
      <c r="AJ11" s="17">
        <v>0.23345885751499201</v>
      </c>
      <c r="AK11" s="17">
        <v>5.1227682341553997E-2</v>
      </c>
      <c r="AL11" s="17">
        <v>0.15049399313194201</v>
      </c>
      <c r="AM11" s="17">
        <v>0.34806482383662801</v>
      </c>
      <c r="AN11" s="17">
        <v>0.19174017047972999</v>
      </c>
    </row>
    <row r="12" spans="2:40" x14ac:dyDescent="0.25">
      <c r="B12" s="18" t="s">
        <v>64</v>
      </c>
      <c r="C12" s="19">
        <v>7.3651026964577093E-2</v>
      </c>
      <c r="D12" s="19">
        <v>4.8920620903704297E-2</v>
      </c>
      <c r="E12" s="19">
        <v>0.103462450053946</v>
      </c>
      <c r="F12" s="19"/>
      <c r="G12" s="19">
        <v>1.857227364146E-2</v>
      </c>
      <c r="H12" s="19">
        <v>7.43179757464838E-2</v>
      </c>
      <c r="I12" s="19">
        <v>4.6545898313206602E-2</v>
      </c>
      <c r="J12" s="19">
        <v>0.20921999090000001</v>
      </c>
      <c r="K12" s="19">
        <v>7.7148180042632006E-2</v>
      </c>
      <c r="L12" s="19">
        <v>0.118170937033563</v>
      </c>
      <c r="M12" s="19"/>
      <c r="N12" s="19">
        <v>9.3668751840724498E-2</v>
      </c>
      <c r="O12" s="19">
        <v>5.1127698739557401E-2</v>
      </c>
      <c r="P12" s="19">
        <v>0</v>
      </c>
      <c r="Q12" s="19">
        <v>0.129260858974999</v>
      </c>
      <c r="R12" s="19"/>
      <c r="S12" s="19">
        <v>6.0055723873896301E-2</v>
      </c>
      <c r="T12" s="19">
        <v>7.0033701665368403E-2</v>
      </c>
      <c r="U12" s="19">
        <v>0</v>
      </c>
      <c r="V12" s="19">
        <v>6.4804499380328104E-2</v>
      </c>
      <c r="W12" s="19">
        <v>0.13288935133516999</v>
      </c>
      <c r="X12" s="19">
        <v>0.13915088344892099</v>
      </c>
      <c r="Y12" s="19">
        <v>5.0232261230323698E-2</v>
      </c>
      <c r="Z12" s="19">
        <v>0</v>
      </c>
      <c r="AA12" s="19">
        <v>9.8405592220595001E-2</v>
      </c>
      <c r="AB12" s="19">
        <v>7.1312648568030504E-2</v>
      </c>
      <c r="AC12" s="19">
        <v>7.0761460702145298E-2</v>
      </c>
      <c r="AD12" s="19">
        <v>0</v>
      </c>
      <c r="AE12" s="19"/>
      <c r="AF12" s="19">
        <v>7.9522924664275504E-2</v>
      </c>
      <c r="AG12" s="19">
        <v>0.104900815845954</v>
      </c>
      <c r="AH12" s="19">
        <v>0</v>
      </c>
      <c r="AI12" s="19"/>
      <c r="AJ12" s="19">
        <v>2.76638165188751E-2</v>
      </c>
      <c r="AK12" s="19">
        <v>9.9847701912544898E-2</v>
      </c>
      <c r="AL12" s="19">
        <v>0.28125623926542997</v>
      </c>
      <c r="AM12" s="19">
        <v>0</v>
      </c>
      <c r="AN12" s="19">
        <v>0</v>
      </c>
    </row>
    <row r="13" spans="2:40" x14ac:dyDescent="0.25">
      <c r="B13" s="16" t="s">
        <v>331</v>
      </c>
    </row>
    <row r="14" spans="2:40" x14ac:dyDescent="0.25">
      <c r="B14" t="s">
        <v>67</v>
      </c>
    </row>
    <row r="15" spans="2:40" x14ac:dyDescent="0.25">
      <c r="B15" t="s">
        <v>68</v>
      </c>
    </row>
    <row r="17" spans="2:2" x14ac:dyDescent="0.25">
      <c r="B17"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B2:AN19"/>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333</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126</v>
      </c>
      <c r="D7" s="10">
        <v>68</v>
      </c>
      <c r="E7" s="10">
        <v>58</v>
      </c>
      <c r="F7" s="10"/>
      <c r="G7" s="10">
        <v>25</v>
      </c>
      <c r="H7" s="10">
        <v>38</v>
      </c>
      <c r="I7" s="10">
        <v>32</v>
      </c>
      <c r="J7" s="10">
        <v>13</v>
      </c>
      <c r="K7" s="10">
        <v>9</v>
      </c>
      <c r="L7" s="10">
        <v>9</v>
      </c>
      <c r="M7" s="10"/>
      <c r="N7" s="10">
        <v>31</v>
      </c>
      <c r="O7" s="10">
        <v>38</v>
      </c>
      <c r="P7" s="10">
        <v>30</v>
      </c>
      <c r="Q7" s="10">
        <v>27</v>
      </c>
      <c r="R7" s="10"/>
      <c r="S7" s="10">
        <v>33</v>
      </c>
      <c r="T7" s="10">
        <v>15</v>
      </c>
      <c r="U7" s="10">
        <v>7</v>
      </c>
      <c r="V7" s="10">
        <v>9</v>
      </c>
      <c r="W7" s="10">
        <v>9</v>
      </c>
      <c r="X7" s="10">
        <v>11</v>
      </c>
      <c r="Y7" s="10">
        <v>10</v>
      </c>
      <c r="Z7" s="10">
        <v>4</v>
      </c>
      <c r="AA7" s="10">
        <v>11</v>
      </c>
      <c r="AB7" s="10">
        <v>10</v>
      </c>
      <c r="AC7" s="10">
        <v>5</v>
      </c>
      <c r="AD7" s="10">
        <v>2</v>
      </c>
      <c r="AE7" s="10"/>
      <c r="AF7" s="10">
        <v>40</v>
      </c>
      <c r="AG7" s="10">
        <v>60</v>
      </c>
      <c r="AH7" s="10">
        <v>15</v>
      </c>
      <c r="AI7" s="10"/>
      <c r="AJ7" s="10">
        <v>41</v>
      </c>
      <c r="AK7" s="10">
        <v>57</v>
      </c>
      <c r="AL7" s="10">
        <v>4</v>
      </c>
      <c r="AM7" s="10">
        <v>2</v>
      </c>
      <c r="AN7" s="10">
        <v>10</v>
      </c>
    </row>
    <row r="8" spans="2:40" ht="30" customHeight="1" x14ac:dyDescent="0.25">
      <c r="B8" s="11" t="s">
        <v>20</v>
      </c>
      <c r="C8" s="11">
        <v>131</v>
      </c>
      <c r="D8" s="11">
        <v>74</v>
      </c>
      <c r="E8" s="11">
        <v>57</v>
      </c>
      <c r="F8" s="11"/>
      <c r="G8" s="11">
        <v>26</v>
      </c>
      <c r="H8" s="11">
        <v>39</v>
      </c>
      <c r="I8" s="11">
        <v>35</v>
      </c>
      <c r="J8" s="11">
        <v>15</v>
      </c>
      <c r="K8" s="11">
        <v>8</v>
      </c>
      <c r="L8" s="11">
        <v>9</v>
      </c>
      <c r="M8" s="11"/>
      <c r="N8" s="11">
        <v>30</v>
      </c>
      <c r="O8" s="11">
        <v>37</v>
      </c>
      <c r="P8" s="11">
        <v>33</v>
      </c>
      <c r="Q8" s="11">
        <v>31</v>
      </c>
      <c r="R8" s="11"/>
      <c r="S8" s="11">
        <v>35</v>
      </c>
      <c r="T8" s="11">
        <v>15</v>
      </c>
      <c r="U8" s="11">
        <v>7</v>
      </c>
      <c r="V8" s="11">
        <v>11</v>
      </c>
      <c r="W8" s="11">
        <v>10</v>
      </c>
      <c r="X8" s="11">
        <v>11</v>
      </c>
      <c r="Y8" s="11">
        <v>10</v>
      </c>
      <c r="Z8" s="11">
        <v>4</v>
      </c>
      <c r="AA8" s="11">
        <v>11</v>
      </c>
      <c r="AB8" s="11">
        <v>10</v>
      </c>
      <c r="AC8" s="11">
        <v>5</v>
      </c>
      <c r="AD8" s="11">
        <v>3</v>
      </c>
      <c r="AE8" s="11"/>
      <c r="AF8" s="11">
        <v>41</v>
      </c>
      <c r="AG8" s="11">
        <v>62</v>
      </c>
      <c r="AH8" s="11">
        <v>17</v>
      </c>
      <c r="AI8" s="11"/>
      <c r="AJ8" s="11">
        <v>42</v>
      </c>
      <c r="AK8" s="11">
        <v>58</v>
      </c>
      <c r="AL8" s="11">
        <v>4</v>
      </c>
      <c r="AM8" s="11">
        <v>2</v>
      </c>
      <c r="AN8" s="11">
        <v>11</v>
      </c>
    </row>
    <row r="9" spans="2:40" ht="30" x14ac:dyDescent="0.25">
      <c r="B9" s="18" t="s">
        <v>289</v>
      </c>
      <c r="C9" s="17">
        <v>0.45568800536014098</v>
      </c>
      <c r="D9" s="17">
        <v>0.41144191124641999</v>
      </c>
      <c r="E9" s="17">
        <v>0.51246143339401695</v>
      </c>
      <c r="F9" s="17"/>
      <c r="G9" s="17">
        <v>0.38907046180770699</v>
      </c>
      <c r="H9" s="17">
        <v>0.52227878534191796</v>
      </c>
      <c r="I9" s="17">
        <v>0.46824453848057201</v>
      </c>
      <c r="J9" s="17">
        <v>0.440612903381636</v>
      </c>
      <c r="K9" s="17">
        <v>0.22257937535373901</v>
      </c>
      <c r="L9" s="17">
        <v>0.55102501075491495</v>
      </c>
      <c r="M9" s="17"/>
      <c r="N9" s="17">
        <v>0.48267538868368198</v>
      </c>
      <c r="O9" s="17">
        <v>0.44166835452804298</v>
      </c>
      <c r="P9" s="17">
        <v>0.50358236323725303</v>
      </c>
      <c r="Q9" s="17">
        <v>0.39370308203174798</v>
      </c>
      <c r="R9" s="17"/>
      <c r="S9" s="17">
        <v>0.43812886021741199</v>
      </c>
      <c r="T9" s="17">
        <v>0.52394235395058097</v>
      </c>
      <c r="U9" s="17">
        <v>0.13728509702855801</v>
      </c>
      <c r="V9" s="17">
        <v>0.363020489713614</v>
      </c>
      <c r="W9" s="17">
        <v>0.66120639330689801</v>
      </c>
      <c r="X9" s="17">
        <v>0.23643354116406401</v>
      </c>
      <c r="Y9" s="17">
        <v>0.80216004512083094</v>
      </c>
      <c r="Z9" s="17">
        <v>0</v>
      </c>
      <c r="AA9" s="17">
        <v>0.37989572056375798</v>
      </c>
      <c r="AB9" s="17">
        <v>0.62094227559872295</v>
      </c>
      <c r="AC9" s="17">
        <v>0.58623260054891102</v>
      </c>
      <c r="AD9" s="17">
        <v>0.44602626175007998</v>
      </c>
      <c r="AE9" s="17"/>
      <c r="AF9" s="17">
        <v>0.51316156100910604</v>
      </c>
      <c r="AG9" s="17">
        <v>0.45848734055671703</v>
      </c>
      <c r="AH9" s="17">
        <v>0.25926999444384202</v>
      </c>
      <c r="AI9" s="17"/>
      <c r="AJ9" s="17">
        <v>0.54189719715645501</v>
      </c>
      <c r="AK9" s="17">
        <v>0.37769362407968898</v>
      </c>
      <c r="AL9" s="17">
        <v>0.244780280935332</v>
      </c>
      <c r="AM9" s="17">
        <v>0.50261712856872698</v>
      </c>
      <c r="AN9" s="17">
        <v>0.18059574394033101</v>
      </c>
    </row>
    <row r="10" spans="2:40" ht="45" x14ac:dyDescent="0.25">
      <c r="B10" s="18" t="s">
        <v>291</v>
      </c>
      <c r="C10" s="17">
        <v>0.379788890534144</v>
      </c>
      <c r="D10" s="17">
        <v>0.29838055053523999</v>
      </c>
      <c r="E10" s="17">
        <v>0.48424625846375202</v>
      </c>
      <c r="F10" s="17"/>
      <c r="G10" s="17">
        <v>0.48247084448380001</v>
      </c>
      <c r="H10" s="17">
        <v>0.39197352130594598</v>
      </c>
      <c r="I10" s="17">
        <v>0.28296854233936303</v>
      </c>
      <c r="J10" s="17">
        <v>0.33428076081347002</v>
      </c>
      <c r="K10" s="17">
        <v>0.54163808187588802</v>
      </c>
      <c r="L10" s="17">
        <v>0.33267895001555298</v>
      </c>
      <c r="M10" s="17"/>
      <c r="N10" s="17">
        <v>0.508150431300606</v>
      </c>
      <c r="O10" s="17">
        <v>0.33719193203845599</v>
      </c>
      <c r="P10" s="17">
        <v>0.259551562108222</v>
      </c>
      <c r="Q10" s="17">
        <v>0.43452889940184303</v>
      </c>
      <c r="R10" s="17"/>
      <c r="S10" s="17">
        <v>0.480645390874331</v>
      </c>
      <c r="T10" s="17">
        <v>0.20184588647020699</v>
      </c>
      <c r="U10" s="17">
        <v>0.29983064333592302</v>
      </c>
      <c r="V10" s="17">
        <v>0.35523905017433099</v>
      </c>
      <c r="W10" s="17">
        <v>0.22384717663793799</v>
      </c>
      <c r="X10" s="17">
        <v>0.591360642995716</v>
      </c>
      <c r="Y10" s="17">
        <v>0.28573298660909702</v>
      </c>
      <c r="Z10" s="17">
        <v>0.24262601120673899</v>
      </c>
      <c r="AA10" s="17">
        <v>0.61729779398714502</v>
      </c>
      <c r="AB10" s="17">
        <v>0.34974028282859398</v>
      </c>
      <c r="AC10" s="17">
        <v>0</v>
      </c>
      <c r="AD10" s="17">
        <v>0.44602626175007998</v>
      </c>
      <c r="AE10" s="17"/>
      <c r="AF10" s="17">
        <v>0.42466004100072202</v>
      </c>
      <c r="AG10" s="17">
        <v>0.36695797121893198</v>
      </c>
      <c r="AH10" s="17">
        <v>0.30507459159039502</v>
      </c>
      <c r="AI10" s="17"/>
      <c r="AJ10" s="17">
        <v>0.340213936181607</v>
      </c>
      <c r="AK10" s="17">
        <v>0.39471264626068697</v>
      </c>
      <c r="AL10" s="17">
        <v>0.50124521772670005</v>
      </c>
      <c r="AM10" s="17">
        <v>0</v>
      </c>
      <c r="AN10" s="17">
        <v>0.187571417736487</v>
      </c>
    </row>
    <row r="11" spans="2:40" ht="30" x14ac:dyDescent="0.25">
      <c r="B11" s="18" t="s">
        <v>293</v>
      </c>
      <c r="C11" s="17">
        <v>0.377560235226375</v>
      </c>
      <c r="D11" s="17">
        <v>0.39348200276115902</v>
      </c>
      <c r="E11" s="17">
        <v>0.35713056021404799</v>
      </c>
      <c r="F11" s="17"/>
      <c r="G11" s="17">
        <v>0.36571208471838401</v>
      </c>
      <c r="H11" s="17">
        <v>0.43919886213137499</v>
      </c>
      <c r="I11" s="17">
        <v>0.33449776405883702</v>
      </c>
      <c r="J11" s="17">
        <v>0.26850496623662601</v>
      </c>
      <c r="K11" s="17">
        <v>0.56440192177040904</v>
      </c>
      <c r="L11" s="17">
        <v>0.32476561807771398</v>
      </c>
      <c r="M11" s="17"/>
      <c r="N11" s="17">
        <v>0.227127636963769</v>
      </c>
      <c r="O11" s="17">
        <v>0.49664671141803501</v>
      </c>
      <c r="P11" s="17">
        <v>0.31853140797135798</v>
      </c>
      <c r="Q11" s="17">
        <v>0.448322231081558</v>
      </c>
      <c r="R11" s="17"/>
      <c r="S11" s="17">
        <v>0.34097214604718701</v>
      </c>
      <c r="T11" s="17">
        <v>0.254145789640984</v>
      </c>
      <c r="U11" s="17">
        <v>0.55571414179407697</v>
      </c>
      <c r="V11" s="17">
        <v>0.55975268982120896</v>
      </c>
      <c r="W11" s="17">
        <v>0.20720794641413501</v>
      </c>
      <c r="X11" s="17">
        <v>0.457816818580287</v>
      </c>
      <c r="Y11" s="17">
        <v>0.41370367766363603</v>
      </c>
      <c r="Z11" s="17">
        <v>0.74178758949652102</v>
      </c>
      <c r="AA11" s="17">
        <v>0.345894847325106</v>
      </c>
      <c r="AB11" s="17">
        <v>0.38033210101190101</v>
      </c>
      <c r="AC11" s="17">
        <v>0.42952908412542501</v>
      </c>
      <c r="AD11" s="17">
        <v>0</v>
      </c>
      <c r="AE11" s="17"/>
      <c r="AF11" s="17">
        <v>0.455937799696079</v>
      </c>
      <c r="AG11" s="17">
        <v>0.34242203547269501</v>
      </c>
      <c r="AH11" s="17">
        <v>0.250651863252567</v>
      </c>
      <c r="AI11" s="17"/>
      <c r="AJ11" s="17">
        <v>0.368305108321689</v>
      </c>
      <c r="AK11" s="17">
        <v>0.403864182703563</v>
      </c>
      <c r="AL11" s="17">
        <v>0.23630218576662401</v>
      </c>
      <c r="AM11" s="17">
        <v>0.49738287143127302</v>
      </c>
      <c r="AN11" s="17">
        <v>0.47540545000139001</v>
      </c>
    </row>
    <row r="12" spans="2:40" ht="75" x14ac:dyDescent="0.25">
      <c r="B12" s="18" t="s">
        <v>292</v>
      </c>
      <c r="C12" s="17">
        <v>0.36182755144664802</v>
      </c>
      <c r="D12" s="17">
        <v>0.42423139100999802</v>
      </c>
      <c r="E12" s="17">
        <v>0.28175540122743398</v>
      </c>
      <c r="F12" s="17"/>
      <c r="G12" s="17">
        <v>0.55910383067900504</v>
      </c>
      <c r="H12" s="17">
        <v>0.31658298483761999</v>
      </c>
      <c r="I12" s="17">
        <v>0.34279683103532899</v>
      </c>
      <c r="J12" s="17">
        <v>0.145888645438597</v>
      </c>
      <c r="K12" s="17">
        <v>0.42227182376587102</v>
      </c>
      <c r="L12" s="17">
        <v>0.351379610496593</v>
      </c>
      <c r="M12" s="17"/>
      <c r="N12" s="17">
        <v>0.57684875365983501</v>
      </c>
      <c r="O12" s="17">
        <v>0.152250471991625</v>
      </c>
      <c r="P12" s="17">
        <v>0.32673993771642901</v>
      </c>
      <c r="Q12" s="17">
        <v>0.43739489909090901</v>
      </c>
      <c r="R12" s="17"/>
      <c r="S12" s="17">
        <v>0.48805342009796399</v>
      </c>
      <c r="T12" s="17">
        <v>0.542450381071648</v>
      </c>
      <c r="U12" s="17">
        <v>0.16254554630736501</v>
      </c>
      <c r="V12" s="17">
        <v>0.34124297742123</v>
      </c>
      <c r="W12" s="17">
        <v>0.20758560350852001</v>
      </c>
      <c r="X12" s="17">
        <v>7.3107494627558403E-2</v>
      </c>
      <c r="Y12" s="17">
        <v>0.49649761747834198</v>
      </c>
      <c r="Z12" s="17">
        <v>0</v>
      </c>
      <c r="AA12" s="17">
        <v>0.44766416714208301</v>
      </c>
      <c r="AB12" s="17">
        <v>0.29884034358303602</v>
      </c>
      <c r="AC12" s="17">
        <v>0.37482812245790298</v>
      </c>
      <c r="AD12" s="17">
        <v>0</v>
      </c>
      <c r="AE12" s="17"/>
      <c r="AF12" s="17">
        <v>0.43811010960680402</v>
      </c>
      <c r="AG12" s="17">
        <v>0.35938026954646002</v>
      </c>
      <c r="AH12" s="17">
        <v>0.18617054748627801</v>
      </c>
      <c r="AI12" s="17"/>
      <c r="AJ12" s="17">
        <v>0.439541493933085</v>
      </c>
      <c r="AK12" s="17">
        <v>0.35034577906011599</v>
      </c>
      <c r="AL12" s="17">
        <v>0.51891753329804402</v>
      </c>
      <c r="AM12" s="17">
        <v>0</v>
      </c>
      <c r="AN12" s="17">
        <v>0.20280135512283001</v>
      </c>
    </row>
    <row r="13" spans="2:40" ht="30" x14ac:dyDescent="0.25">
      <c r="B13" s="18" t="s">
        <v>290</v>
      </c>
      <c r="C13" s="17">
        <v>0.30064491204675398</v>
      </c>
      <c r="D13" s="17">
        <v>0.31277292270900497</v>
      </c>
      <c r="E13" s="17">
        <v>0.28508311491370902</v>
      </c>
      <c r="F13" s="17"/>
      <c r="G13" s="17">
        <v>0.48832749632752298</v>
      </c>
      <c r="H13" s="17">
        <v>0.14359500646804199</v>
      </c>
      <c r="I13" s="17">
        <v>0.350869399026838</v>
      </c>
      <c r="J13" s="17">
        <v>0.226298825552493</v>
      </c>
      <c r="K13" s="17">
        <v>0.32490048539256899</v>
      </c>
      <c r="L13" s="17">
        <v>0.332043855000688</v>
      </c>
      <c r="M13" s="17"/>
      <c r="N13" s="17">
        <v>0.32970508037883001</v>
      </c>
      <c r="O13" s="17">
        <v>0.217706971435465</v>
      </c>
      <c r="P13" s="17">
        <v>0.29511898999810399</v>
      </c>
      <c r="Q13" s="17">
        <v>0.37675854147093901</v>
      </c>
      <c r="R13" s="17"/>
      <c r="S13" s="17">
        <v>0.20355951147572099</v>
      </c>
      <c r="T13" s="17">
        <v>0.192853609427833</v>
      </c>
      <c r="U13" s="17">
        <v>0.136350777204161</v>
      </c>
      <c r="V13" s="17">
        <v>0.30871898989581997</v>
      </c>
      <c r="W13" s="17">
        <v>0.357195636509332</v>
      </c>
      <c r="X13" s="17">
        <v>0.36368525884817998</v>
      </c>
      <c r="Y13" s="17">
        <v>0.295777723491843</v>
      </c>
      <c r="Z13" s="17">
        <v>0.24262601120673899</v>
      </c>
      <c r="AA13" s="17">
        <v>0.35106842147390199</v>
      </c>
      <c r="AB13" s="17">
        <v>0.52365750088934004</v>
      </c>
      <c r="AC13" s="17">
        <v>0.63120784092373305</v>
      </c>
      <c r="AD13" s="17">
        <v>0.44602626175007998</v>
      </c>
      <c r="AE13" s="17"/>
      <c r="AF13" s="17">
        <v>0.185832977663102</v>
      </c>
      <c r="AG13" s="17">
        <v>0.37202437670317501</v>
      </c>
      <c r="AH13" s="17">
        <v>0.21427355322145</v>
      </c>
      <c r="AI13" s="17"/>
      <c r="AJ13" s="17">
        <v>0.25376854861686199</v>
      </c>
      <c r="AK13" s="17">
        <v>0.352622484395958</v>
      </c>
      <c r="AL13" s="17">
        <v>0.25397450133796801</v>
      </c>
      <c r="AM13" s="17">
        <v>0</v>
      </c>
      <c r="AN13" s="17">
        <v>0.21332299436173799</v>
      </c>
    </row>
    <row r="14" spans="2:40" x14ac:dyDescent="0.25">
      <c r="B14" s="18" t="s">
        <v>64</v>
      </c>
      <c r="C14" s="19">
        <v>4.5328298507490601E-2</v>
      </c>
      <c r="D14" s="19">
        <v>6.7363641436371302E-2</v>
      </c>
      <c r="E14" s="19">
        <v>1.7054120163991899E-2</v>
      </c>
      <c r="F14" s="19"/>
      <c r="G14" s="19">
        <v>3.8706327240631402E-2</v>
      </c>
      <c r="H14" s="19">
        <v>0</v>
      </c>
      <c r="I14" s="19">
        <v>5.65910785358862E-2</v>
      </c>
      <c r="J14" s="19">
        <v>0.20105598132167901</v>
      </c>
      <c r="K14" s="19">
        <v>0</v>
      </c>
      <c r="L14" s="19">
        <v>0</v>
      </c>
      <c r="M14" s="19"/>
      <c r="N14" s="19">
        <v>3.352888128591E-2</v>
      </c>
      <c r="O14" s="19">
        <v>5.4075543042761298E-2</v>
      </c>
      <c r="P14" s="19">
        <v>0</v>
      </c>
      <c r="Q14" s="19">
        <v>9.5816423025828004E-2</v>
      </c>
      <c r="R14" s="19"/>
      <c r="S14" s="19">
        <v>0</v>
      </c>
      <c r="T14" s="19">
        <v>0</v>
      </c>
      <c r="U14" s="19">
        <v>0.145389534694398</v>
      </c>
      <c r="V14" s="19">
        <v>0</v>
      </c>
      <c r="W14" s="19">
        <v>0</v>
      </c>
      <c r="X14" s="19">
        <v>0.1211436388966</v>
      </c>
      <c r="Y14" s="19">
        <v>0.100415036338127</v>
      </c>
      <c r="Z14" s="19">
        <v>0.25821241050347898</v>
      </c>
      <c r="AA14" s="19">
        <v>0</v>
      </c>
      <c r="AB14" s="19">
        <v>0</v>
      </c>
      <c r="AC14" s="19">
        <v>0</v>
      </c>
      <c r="AD14" s="19">
        <v>0.55397373824992002</v>
      </c>
      <c r="AE14" s="19"/>
      <c r="AF14" s="19">
        <v>2.4405456856461099E-2</v>
      </c>
      <c r="AG14" s="19">
        <v>3.1938766326797798E-2</v>
      </c>
      <c r="AH14" s="19">
        <v>0.17651140191012599</v>
      </c>
      <c r="AI14" s="19"/>
      <c r="AJ14" s="19">
        <v>7.0478725900064307E-2</v>
      </c>
      <c r="AK14" s="19">
        <v>0</v>
      </c>
      <c r="AL14" s="19">
        <v>0</v>
      </c>
      <c r="AM14" s="19">
        <v>0</v>
      </c>
      <c r="AN14" s="19">
        <v>0.14417064410651401</v>
      </c>
    </row>
    <row r="15" spans="2:40" x14ac:dyDescent="0.25">
      <c r="B15" s="16" t="s">
        <v>334</v>
      </c>
    </row>
    <row r="16" spans="2:40" x14ac:dyDescent="0.25">
      <c r="B16" t="s">
        <v>67</v>
      </c>
    </row>
    <row r="17" spans="2:2" x14ac:dyDescent="0.25">
      <c r="B17" t="s">
        <v>68</v>
      </c>
    </row>
    <row r="19" spans="2:2" x14ac:dyDescent="0.25">
      <c r="B19"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B2:AN22"/>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335</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126</v>
      </c>
      <c r="D7" s="10">
        <v>68</v>
      </c>
      <c r="E7" s="10">
        <v>58</v>
      </c>
      <c r="F7" s="10"/>
      <c r="G7" s="10">
        <v>25</v>
      </c>
      <c r="H7" s="10">
        <v>38</v>
      </c>
      <c r="I7" s="10">
        <v>32</v>
      </c>
      <c r="J7" s="10">
        <v>13</v>
      </c>
      <c r="K7" s="10">
        <v>9</v>
      </c>
      <c r="L7" s="10">
        <v>9</v>
      </c>
      <c r="M7" s="10"/>
      <c r="N7" s="10">
        <v>31</v>
      </c>
      <c r="O7" s="10">
        <v>38</v>
      </c>
      <c r="P7" s="10">
        <v>30</v>
      </c>
      <c r="Q7" s="10">
        <v>27</v>
      </c>
      <c r="R7" s="10"/>
      <c r="S7" s="10">
        <v>33</v>
      </c>
      <c r="T7" s="10">
        <v>15</v>
      </c>
      <c r="U7" s="10">
        <v>7</v>
      </c>
      <c r="V7" s="10">
        <v>9</v>
      </c>
      <c r="W7" s="10">
        <v>9</v>
      </c>
      <c r="X7" s="10">
        <v>11</v>
      </c>
      <c r="Y7" s="10">
        <v>10</v>
      </c>
      <c r="Z7" s="10">
        <v>4</v>
      </c>
      <c r="AA7" s="10">
        <v>11</v>
      </c>
      <c r="AB7" s="10">
        <v>10</v>
      </c>
      <c r="AC7" s="10">
        <v>5</v>
      </c>
      <c r="AD7" s="10">
        <v>2</v>
      </c>
      <c r="AE7" s="10"/>
      <c r="AF7" s="10">
        <v>40</v>
      </c>
      <c r="AG7" s="10">
        <v>60</v>
      </c>
      <c r="AH7" s="10">
        <v>15</v>
      </c>
      <c r="AI7" s="10"/>
      <c r="AJ7" s="10">
        <v>41</v>
      </c>
      <c r="AK7" s="10">
        <v>57</v>
      </c>
      <c r="AL7" s="10">
        <v>4</v>
      </c>
      <c r="AM7" s="10">
        <v>2</v>
      </c>
      <c r="AN7" s="10">
        <v>10</v>
      </c>
    </row>
    <row r="8" spans="2:40" ht="30" customHeight="1" x14ac:dyDescent="0.25">
      <c r="B8" s="11" t="s">
        <v>20</v>
      </c>
      <c r="C8" s="11">
        <v>131</v>
      </c>
      <c r="D8" s="11">
        <v>74</v>
      </c>
      <c r="E8" s="11">
        <v>57</v>
      </c>
      <c r="F8" s="11"/>
      <c r="G8" s="11">
        <v>26</v>
      </c>
      <c r="H8" s="11">
        <v>39</v>
      </c>
      <c r="I8" s="11">
        <v>35</v>
      </c>
      <c r="J8" s="11">
        <v>15</v>
      </c>
      <c r="K8" s="11">
        <v>8</v>
      </c>
      <c r="L8" s="11">
        <v>9</v>
      </c>
      <c r="M8" s="11"/>
      <c r="N8" s="11">
        <v>30</v>
      </c>
      <c r="O8" s="11">
        <v>37</v>
      </c>
      <c r="P8" s="11">
        <v>33</v>
      </c>
      <c r="Q8" s="11">
        <v>31</v>
      </c>
      <c r="R8" s="11"/>
      <c r="S8" s="11">
        <v>35</v>
      </c>
      <c r="T8" s="11">
        <v>15</v>
      </c>
      <c r="U8" s="11">
        <v>7</v>
      </c>
      <c r="V8" s="11">
        <v>11</v>
      </c>
      <c r="W8" s="11">
        <v>10</v>
      </c>
      <c r="X8" s="11">
        <v>11</v>
      </c>
      <c r="Y8" s="11">
        <v>10</v>
      </c>
      <c r="Z8" s="11">
        <v>4</v>
      </c>
      <c r="AA8" s="11">
        <v>11</v>
      </c>
      <c r="AB8" s="11">
        <v>10</v>
      </c>
      <c r="AC8" s="11">
        <v>5</v>
      </c>
      <c r="AD8" s="11">
        <v>3</v>
      </c>
      <c r="AE8" s="11"/>
      <c r="AF8" s="11">
        <v>41</v>
      </c>
      <c r="AG8" s="11">
        <v>62</v>
      </c>
      <c r="AH8" s="11">
        <v>17</v>
      </c>
      <c r="AI8" s="11"/>
      <c r="AJ8" s="11">
        <v>42</v>
      </c>
      <c r="AK8" s="11">
        <v>58</v>
      </c>
      <c r="AL8" s="11">
        <v>4</v>
      </c>
      <c r="AM8" s="11">
        <v>2</v>
      </c>
      <c r="AN8" s="11">
        <v>11</v>
      </c>
    </row>
    <row r="9" spans="2:40" x14ac:dyDescent="0.25">
      <c r="B9" s="18" t="s">
        <v>296</v>
      </c>
      <c r="C9" s="17">
        <v>0</v>
      </c>
      <c r="D9" s="17">
        <v>0</v>
      </c>
      <c r="E9" s="17">
        <v>0</v>
      </c>
      <c r="F9" s="17"/>
      <c r="G9" s="17">
        <v>0</v>
      </c>
      <c r="H9" s="17">
        <v>0</v>
      </c>
      <c r="I9" s="17">
        <v>0</v>
      </c>
      <c r="J9" s="17">
        <v>0</v>
      </c>
      <c r="K9" s="17">
        <v>0</v>
      </c>
      <c r="L9" s="17">
        <v>0</v>
      </c>
      <c r="M9" s="17"/>
      <c r="N9" s="17">
        <v>0</v>
      </c>
      <c r="O9" s="17">
        <v>0</v>
      </c>
      <c r="P9" s="17">
        <v>0</v>
      </c>
      <c r="Q9" s="17">
        <v>0</v>
      </c>
      <c r="R9" s="17"/>
      <c r="S9" s="17">
        <v>0</v>
      </c>
      <c r="T9" s="17">
        <v>0</v>
      </c>
      <c r="U9" s="17">
        <v>0</v>
      </c>
      <c r="V9" s="17">
        <v>0</v>
      </c>
      <c r="W9" s="17">
        <v>0</v>
      </c>
      <c r="X9" s="17">
        <v>0</v>
      </c>
      <c r="Y9" s="17">
        <v>0</v>
      </c>
      <c r="Z9" s="17">
        <v>0</v>
      </c>
      <c r="AA9" s="17">
        <v>0</v>
      </c>
      <c r="AB9" s="17">
        <v>0</v>
      </c>
      <c r="AC9" s="17">
        <v>0</v>
      </c>
      <c r="AD9" s="17">
        <v>0</v>
      </c>
      <c r="AE9" s="17"/>
      <c r="AF9" s="17">
        <v>0</v>
      </c>
      <c r="AG9" s="17">
        <v>0</v>
      </c>
      <c r="AH9" s="17">
        <v>0</v>
      </c>
      <c r="AI9" s="17"/>
      <c r="AJ9" s="17">
        <v>0</v>
      </c>
      <c r="AK9" s="17">
        <v>0</v>
      </c>
      <c r="AL9" s="17">
        <v>0</v>
      </c>
      <c r="AM9" s="17">
        <v>0</v>
      </c>
      <c r="AN9" s="17">
        <v>0</v>
      </c>
    </row>
    <row r="10" spans="2:40" ht="30" x14ac:dyDescent="0.25">
      <c r="B10" s="18" t="s">
        <v>297</v>
      </c>
      <c r="C10" s="17">
        <v>0.14416376944986101</v>
      </c>
      <c r="D10" s="17">
        <v>0.16424923972493499</v>
      </c>
      <c r="E10" s="17">
        <v>0.118391528441252</v>
      </c>
      <c r="F10" s="17"/>
      <c r="G10" s="17">
        <v>0.24368509266970201</v>
      </c>
      <c r="H10" s="17">
        <v>5.20102819303426E-2</v>
      </c>
      <c r="I10" s="17">
        <v>0.15091001097516499</v>
      </c>
      <c r="J10" s="17">
        <v>8.55075468757312E-2</v>
      </c>
      <c r="K10" s="17">
        <v>0</v>
      </c>
      <c r="L10" s="17">
        <v>0.45986141362585597</v>
      </c>
      <c r="M10" s="17"/>
      <c r="N10" s="17">
        <v>0.15524227158242501</v>
      </c>
      <c r="O10" s="17">
        <v>0.13900568617204401</v>
      </c>
      <c r="P10" s="17">
        <v>0.172144867020986</v>
      </c>
      <c r="Q10" s="17">
        <v>0.108965044754622</v>
      </c>
      <c r="R10" s="17"/>
      <c r="S10" s="17">
        <v>9.3485870113325306E-2</v>
      </c>
      <c r="T10" s="17">
        <v>6.1301604378646998E-2</v>
      </c>
      <c r="U10" s="17">
        <v>0.136350777204161</v>
      </c>
      <c r="V10" s="17">
        <v>0.105772509774686</v>
      </c>
      <c r="W10" s="17">
        <v>0.45329653513200502</v>
      </c>
      <c r="X10" s="17">
        <v>0</v>
      </c>
      <c r="Y10" s="17">
        <v>0.186113203704494</v>
      </c>
      <c r="Z10" s="17">
        <v>0.50083842171021797</v>
      </c>
      <c r="AA10" s="17">
        <v>0.114417080886671</v>
      </c>
      <c r="AB10" s="17">
        <v>0.116741618192064</v>
      </c>
      <c r="AC10" s="17">
        <v>0.39128171512023302</v>
      </c>
      <c r="AD10" s="17">
        <v>0</v>
      </c>
      <c r="AE10" s="17"/>
      <c r="AF10" s="17">
        <v>0.20752854397902401</v>
      </c>
      <c r="AG10" s="17">
        <v>0.12105710994503301</v>
      </c>
      <c r="AH10" s="17">
        <v>6.2374962479515399E-2</v>
      </c>
      <c r="AI10" s="17"/>
      <c r="AJ10" s="17">
        <v>0.25557518898089499</v>
      </c>
      <c r="AK10" s="17">
        <v>8.7817485793772201E-2</v>
      </c>
      <c r="AL10" s="17">
        <v>0</v>
      </c>
      <c r="AM10" s="17">
        <v>0</v>
      </c>
      <c r="AN10" s="17">
        <v>9.60127545028754E-2</v>
      </c>
    </row>
    <row r="11" spans="2:40" ht="30" x14ac:dyDescent="0.25">
      <c r="B11" s="18" t="s">
        <v>298</v>
      </c>
      <c r="C11" s="17">
        <v>0.15368108705515501</v>
      </c>
      <c r="D11" s="17">
        <v>0.14364712112080399</v>
      </c>
      <c r="E11" s="17">
        <v>0.16655595554420299</v>
      </c>
      <c r="F11" s="17"/>
      <c r="G11" s="17">
        <v>7.6329073253972202E-2</v>
      </c>
      <c r="H11" s="17">
        <v>0.23528416633631299</v>
      </c>
      <c r="I11" s="17">
        <v>0.124759902379008</v>
      </c>
      <c r="J11" s="17">
        <v>0.19977342084858299</v>
      </c>
      <c r="K11" s="17">
        <v>0.22147778631335699</v>
      </c>
      <c r="L11" s="17">
        <v>0</v>
      </c>
      <c r="M11" s="17"/>
      <c r="N11" s="17">
        <v>9.0610146633704605E-2</v>
      </c>
      <c r="O11" s="17">
        <v>0.189496542184349</v>
      </c>
      <c r="P11" s="17">
        <v>0.18069417502322699</v>
      </c>
      <c r="Q11" s="17">
        <v>0.14390422301074399</v>
      </c>
      <c r="R11" s="17"/>
      <c r="S11" s="17">
        <v>6.8235422656205802E-2</v>
      </c>
      <c r="T11" s="17">
        <v>0.27238505848952599</v>
      </c>
      <c r="U11" s="17">
        <v>0</v>
      </c>
      <c r="V11" s="17">
        <v>0</v>
      </c>
      <c r="W11" s="17">
        <v>0.108523089488389</v>
      </c>
      <c r="X11" s="17">
        <v>0.26416520761221102</v>
      </c>
      <c r="Y11" s="17">
        <v>0.31000345123829998</v>
      </c>
      <c r="Z11" s="17">
        <v>0</v>
      </c>
      <c r="AA11" s="17">
        <v>0.27942672074411201</v>
      </c>
      <c r="AB11" s="17">
        <v>0.25272929080169498</v>
      </c>
      <c r="AC11" s="17">
        <v>0.179189200754342</v>
      </c>
      <c r="AD11" s="17">
        <v>0</v>
      </c>
      <c r="AE11" s="17"/>
      <c r="AF11" s="17">
        <v>0.16382934585290301</v>
      </c>
      <c r="AG11" s="17">
        <v>0.21485979230542601</v>
      </c>
      <c r="AH11" s="17">
        <v>0</v>
      </c>
      <c r="AI11" s="17"/>
      <c r="AJ11" s="17">
        <v>0.14000954929841</v>
      </c>
      <c r="AK11" s="17">
        <v>0.24283876038448701</v>
      </c>
      <c r="AL11" s="17">
        <v>0</v>
      </c>
      <c r="AM11" s="17">
        <v>0</v>
      </c>
      <c r="AN11" s="17">
        <v>0</v>
      </c>
    </row>
    <row r="12" spans="2:40" ht="30" x14ac:dyDescent="0.25">
      <c r="B12" s="18" t="s">
        <v>299</v>
      </c>
      <c r="C12" s="17">
        <v>0.197452040585267</v>
      </c>
      <c r="D12" s="17">
        <v>0.18094456483642901</v>
      </c>
      <c r="E12" s="17">
        <v>0.21863325454822</v>
      </c>
      <c r="F12" s="17"/>
      <c r="G12" s="17">
        <v>7.8064122864408794E-2</v>
      </c>
      <c r="H12" s="17">
        <v>0.15783857301335499</v>
      </c>
      <c r="I12" s="17">
        <v>0.33309247749171</v>
      </c>
      <c r="J12" s="17">
        <v>0.234332587671509</v>
      </c>
      <c r="K12" s="17">
        <v>0.221290543041572</v>
      </c>
      <c r="L12" s="17">
        <v>0.103361141838005</v>
      </c>
      <c r="M12" s="17"/>
      <c r="N12" s="17">
        <v>0.13909483495356401</v>
      </c>
      <c r="O12" s="17">
        <v>0.15087493568254201</v>
      </c>
      <c r="P12" s="17">
        <v>0.28108838606536501</v>
      </c>
      <c r="Q12" s="17">
        <v>0.21962108902122501</v>
      </c>
      <c r="R12" s="17"/>
      <c r="S12" s="17">
        <v>0.21312282850660599</v>
      </c>
      <c r="T12" s="17">
        <v>0.21437775629921901</v>
      </c>
      <c r="U12" s="17">
        <v>0.28632000307223499</v>
      </c>
      <c r="V12" s="17">
        <v>0.58318624763724103</v>
      </c>
      <c r="W12" s="17">
        <v>9.2261516358971105E-2</v>
      </c>
      <c r="X12" s="17">
        <v>0.26192566176509802</v>
      </c>
      <c r="Y12" s="17">
        <v>0.104412446888801</v>
      </c>
      <c r="Z12" s="17">
        <v>0</v>
      </c>
      <c r="AA12" s="17">
        <v>0.103275485268743</v>
      </c>
      <c r="AB12" s="17">
        <v>0.111806604154482</v>
      </c>
      <c r="AC12" s="17">
        <v>0</v>
      </c>
      <c r="AD12" s="17">
        <v>0</v>
      </c>
      <c r="AE12" s="17"/>
      <c r="AF12" s="17">
        <v>0.210244705093239</v>
      </c>
      <c r="AG12" s="17">
        <v>0.16270497983283499</v>
      </c>
      <c r="AH12" s="17">
        <v>0.31213203835609599</v>
      </c>
      <c r="AI12" s="17"/>
      <c r="AJ12" s="17">
        <v>0.21950379255310501</v>
      </c>
      <c r="AK12" s="17">
        <v>0.132956019079846</v>
      </c>
      <c r="AL12" s="17">
        <v>0.51891753329804402</v>
      </c>
      <c r="AM12" s="17">
        <v>0.50261712856872698</v>
      </c>
      <c r="AN12" s="17">
        <v>0.29790598379919397</v>
      </c>
    </row>
    <row r="13" spans="2:40" ht="30" x14ac:dyDescent="0.25">
      <c r="B13" s="18" t="s">
        <v>300</v>
      </c>
      <c r="C13" s="17">
        <v>0.197667701313539</v>
      </c>
      <c r="D13" s="17">
        <v>0.24677281669043999</v>
      </c>
      <c r="E13" s="17">
        <v>0.134659524212521</v>
      </c>
      <c r="F13" s="17"/>
      <c r="G13" s="17">
        <v>0.276010069688227</v>
      </c>
      <c r="H13" s="17">
        <v>0.210706504871182</v>
      </c>
      <c r="I13" s="17">
        <v>0.14845403303886401</v>
      </c>
      <c r="J13" s="17">
        <v>6.40055084060034E-2</v>
      </c>
      <c r="K13" s="17">
        <v>0.43460103269066502</v>
      </c>
      <c r="L13" s="17">
        <v>0.107973416896481</v>
      </c>
      <c r="M13" s="17"/>
      <c r="N13" s="17">
        <v>0.32116329915094499</v>
      </c>
      <c r="O13" s="17">
        <v>0.28754837770700498</v>
      </c>
      <c r="P13" s="17">
        <v>0.104218697378629</v>
      </c>
      <c r="Q13" s="17">
        <v>7.0305187455503806E-2</v>
      </c>
      <c r="R13" s="17"/>
      <c r="S13" s="17">
        <v>0.26094931541120597</v>
      </c>
      <c r="T13" s="17">
        <v>0.18566525569533601</v>
      </c>
      <c r="U13" s="17">
        <v>0.29465458800064798</v>
      </c>
      <c r="V13" s="17">
        <v>0.10831158374680699</v>
      </c>
      <c r="W13" s="17">
        <v>0.114946430055164</v>
      </c>
      <c r="X13" s="17">
        <v>8.1384187820328593E-2</v>
      </c>
      <c r="Y13" s="17">
        <v>0.100415036338127</v>
      </c>
      <c r="Z13" s="17">
        <v>0.27006025019087099</v>
      </c>
      <c r="AA13" s="17">
        <v>0.24726054543814499</v>
      </c>
      <c r="AB13" s="17">
        <v>0.30809927288880601</v>
      </c>
      <c r="AC13" s="17">
        <v>0.19563892170356101</v>
      </c>
      <c r="AD13" s="17">
        <v>0</v>
      </c>
      <c r="AE13" s="17"/>
      <c r="AF13" s="17">
        <v>0.24027689573677399</v>
      </c>
      <c r="AG13" s="17">
        <v>0.20546643120600999</v>
      </c>
      <c r="AH13" s="17">
        <v>6.2912211865920303E-2</v>
      </c>
      <c r="AI13" s="17"/>
      <c r="AJ13" s="17">
        <v>0.16100265712730399</v>
      </c>
      <c r="AK13" s="17">
        <v>0.272091347653583</v>
      </c>
      <c r="AL13" s="17">
        <v>0</v>
      </c>
      <c r="AM13" s="17">
        <v>0.49738287143127302</v>
      </c>
      <c r="AN13" s="17">
        <v>9.6839733652733101E-2</v>
      </c>
    </row>
    <row r="14" spans="2:40" ht="30" x14ac:dyDescent="0.25">
      <c r="B14" s="18" t="s">
        <v>301</v>
      </c>
      <c r="C14" s="17">
        <v>9.2349471210413106E-2</v>
      </c>
      <c r="D14" s="17">
        <v>7.2093801493165494E-2</v>
      </c>
      <c r="E14" s="17">
        <v>0.11834009998804999</v>
      </c>
      <c r="F14" s="17"/>
      <c r="G14" s="17">
        <v>7.0879313760858806E-2</v>
      </c>
      <c r="H14" s="17">
        <v>7.8984440680048104E-2</v>
      </c>
      <c r="I14" s="17">
        <v>0.15046221148332001</v>
      </c>
      <c r="J14" s="17">
        <v>6.8731545388043103E-2</v>
      </c>
      <c r="K14" s="17">
        <v>0</v>
      </c>
      <c r="L14" s="17">
        <v>0.107399551399949</v>
      </c>
      <c r="M14" s="17"/>
      <c r="N14" s="17">
        <v>0.161479710421672</v>
      </c>
      <c r="O14" s="17">
        <v>5.3361964902718197E-2</v>
      </c>
      <c r="P14" s="17">
        <v>9.9488876729140502E-2</v>
      </c>
      <c r="Q14" s="17">
        <v>6.2808087982806807E-2</v>
      </c>
      <c r="R14" s="17"/>
      <c r="S14" s="17">
        <v>0.12358250178166801</v>
      </c>
      <c r="T14" s="17">
        <v>0.12722026794171001</v>
      </c>
      <c r="U14" s="17">
        <v>0</v>
      </c>
      <c r="V14" s="17">
        <v>9.4721758968353595E-2</v>
      </c>
      <c r="W14" s="17">
        <v>0.115648341815922</v>
      </c>
      <c r="X14" s="17">
        <v>8.0951640822226903E-2</v>
      </c>
      <c r="Y14" s="17">
        <v>9.7424918541042502E-2</v>
      </c>
      <c r="Z14" s="17">
        <v>0</v>
      </c>
      <c r="AA14" s="17">
        <v>0.17481217633785301</v>
      </c>
      <c r="AB14" s="17">
        <v>0</v>
      </c>
      <c r="AC14" s="17">
        <v>0</v>
      </c>
      <c r="AD14" s="17">
        <v>0</v>
      </c>
      <c r="AE14" s="17"/>
      <c r="AF14" s="17">
        <v>2.4067707946232701E-2</v>
      </c>
      <c r="AG14" s="17">
        <v>0.129954716154217</v>
      </c>
      <c r="AH14" s="17">
        <v>0.12712822611267499</v>
      </c>
      <c r="AI14" s="17"/>
      <c r="AJ14" s="17">
        <v>0.12637273254637299</v>
      </c>
      <c r="AK14" s="17">
        <v>9.7968036875028003E-2</v>
      </c>
      <c r="AL14" s="17">
        <v>0</v>
      </c>
      <c r="AM14" s="17">
        <v>0</v>
      </c>
      <c r="AN14" s="17">
        <v>9.28817752264193E-2</v>
      </c>
    </row>
    <row r="15" spans="2:40" ht="30" x14ac:dyDescent="0.25">
      <c r="B15" s="18" t="s">
        <v>302</v>
      </c>
      <c r="C15" s="17">
        <v>7.1507099640436403E-2</v>
      </c>
      <c r="D15" s="17">
        <v>8.9039160251346297E-2</v>
      </c>
      <c r="E15" s="17">
        <v>4.9011211555472903E-2</v>
      </c>
      <c r="F15" s="17"/>
      <c r="G15" s="17">
        <v>0.164037898778365</v>
      </c>
      <c r="H15" s="17">
        <v>9.9103853695927099E-2</v>
      </c>
      <c r="I15" s="17">
        <v>3.5377645543628503E-2</v>
      </c>
      <c r="J15" s="17">
        <v>0</v>
      </c>
      <c r="K15" s="17">
        <v>0</v>
      </c>
      <c r="L15" s="17">
        <v>0</v>
      </c>
      <c r="M15" s="17"/>
      <c r="N15" s="17">
        <v>9.0927960188071505E-2</v>
      </c>
      <c r="O15" s="17">
        <v>5.1426172416091202E-2</v>
      </c>
      <c r="P15" s="17">
        <v>3.4157290653320897E-2</v>
      </c>
      <c r="Q15" s="17">
        <v>0.11685182044576101</v>
      </c>
      <c r="R15" s="17"/>
      <c r="S15" s="17">
        <v>0.115061951950685</v>
      </c>
      <c r="T15" s="17">
        <v>7.7912865740301401E-2</v>
      </c>
      <c r="U15" s="17">
        <v>0</v>
      </c>
      <c r="V15" s="17">
        <v>0</v>
      </c>
      <c r="W15" s="17">
        <v>0.115324087149549</v>
      </c>
      <c r="X15" s="17">
        <v>8.7193071670959105E-2</v>
      </c>
      <c r="Y15" s="17">
        <v>0</v>
      </c>
      <c r="Z15" s="17">
        <v>0.22910132809891101</v>
      </c>
      <c r="AA15" s="17">
        <v>0</v>
      </c>
      <c r="AB15" s="17">
        <v>0</v>
      </c>
      <c r="AC15" s="17">
        <v>0.233890162421864</v>
      </c>
      <c r="AD15" s="17">
        <v>0</v>
      </c>
      <c r="AE15" s="17"/>
      <c r="AF15" s="17">
        <v>3.0187419661196702E-2</v>
      </c>
      <c r="AG15" s="17">
        <v>6.7126039188731598E-2</v>
      </c>
      <c r="AH15" s="17">
        <v>5.9631624659011999E-2</v>
      </c>
      <c r="AI15" s="17"/>
      <c r="AJ15" s="17">
        <v>5.3450343828330998E-2</v>
      </c>
      <c r="AK15" s="17">
        <v>9.2365736817298399E-2</v>
      </c>
      <c r="AL15" s="17">
        <v>0</v>
      </c>
      <c r="AM15" s="17">
        <v>0</v>
      </c>
      <c r="AN15" s="17">
        <v>8.1899982229011903E-2</v>
      </c>
    </row>
    <row r="16" spans="2:40" x14ac:dyDescent="0.25">
      <c r="B16" s="18" t="s">
        <v>303</v>
      </c>
      <c r="C16" s="17">
        <v>8.9400049348893396E-2</v>
      </c>
      <c r="D16" s="17">
        <v>3.2861109055087802E-2</v>
      </c>
      <c r="E16" s="17">
        <v>0.16194677968020499</v>
      </c>
      <c r="F16" s="17"/>
      <c r="G16" s="17">
        <v>9.0994428984465706E-2</v>
      </c>
      <c r="H16" s="17">
        <v>0.143157052506584</v>
      </c>
      <c r="I16" s="17">
        <v>2.89542107325968E-2</v>
      </c>
      <c r="J16" s="17">
        <v>6.0381098562866102E-2</v>
      </c>
      <c r="K16" s="17">
        <v>0</v>
      </c>
      <c r="L16" s="17">
        <v>0.22140447623970899</v>
      </c>
      <c r="M16" s="17"/>
      <c r="N16" s="17">
        <v>4.1481777069617302E-2</v>
      </c>
      <c r="O16" s="17">
        <v>7.7377925653584007E-2</v>
      </c>
      <c r="P16" s="17">
        <v>6.1131777157752497E-2</v>
      </c>
      <c r="Q16" s="17">
        <v>0.18172812430350899</v>
      </c>
      <c r="R16" s="17"/>
      <c r="S16" s="17">
        <v>9.7440879630184898E-2</v>
      </c>
      <c r="T16" s="17">
        <v>6.1137191455260698E-2</v>
      </c>
      <c r="U16" s="17">
        <v>0.13728509702855801</v>
      </c>
      <c r="V16" s="17">
        <v>0.108007899872912</v>
      </c>
      <c r="W16" s="17">
        <v>0</v>
      </c>
      <c r="X16" s="17">
        <v>0.103236591412577</v>
      </c>
      <c r="Y16" s="17">
        <v>0.201630943289236</v>
      </c>
      <c r="Z16" s="17">
        <v>0</v>
      </c>
      <c r="AA16" s="17">
        <v>0</v>
      </c>
      <c r="AB16" s="17">
        <v>8.6754657568194601E-2</v>
      </c>
      <c r="AC16" s="17">
        <v>0</v>
      </c>
      <c r="AD16" s="17">
        <v>0.44602626175007998</v>
      </c>
      <c r="AE16" s="17"/>
      <c r="AF16" s="17">
        <v>0.10001473790925899</v>
      </c>
      <c r="AG16" s="17">
        <v>8.3164340109598403E-2</v>
      </c>
      <c r="AH16" s="17">
        <v>7.0603839871843502E-2</v>
      </c>
      <c r="AI16" s="17"/>
      <c r="AJ16" s="17">
        <v>2.1057400786803699E-2</v>
      </c>
      <c r="AK16" s="17">
        <v>7.3962613395986102E-2</v>
      </c>
      <c r="AL16" s="17">
        <v>0.244780280935332</v>
      </c>
      <c r="AM16" s="17">
        <v>0</v>
      </c>
      <c r="AN16" s="17">
        <v>0.10867933021686201</v>
      </c>
    </row>
    <row r="17" spans="2:40" x14ac:dyDescent="0.25">
      <c r="B17" s="18" t="s">
        <v>64</v>
      </c>
      <c r="C17" s="19">
        <v>5.3778781396434501E-2</v>
      </c>
      <c r="D17" s="19">
        <v>7.0392186827792802E-2</v>
      </c>
      <c r="E17" s="19">
        <v>3.2461646030076202E-2</v>
      </c>
      <c r="F17" s="19"/>
      <c r="G17" s="19">
        <v>0</v>
      </c>
      <c r="H17" s="19">
        <v>2.2915126966248301E-2</v>
      </c>
      <c r="I17" s="19">
        <v>2.79895083557084E-2</v>
      </c>
      <c r="J17" s="19">
        <v>0.28726829224726402</v>
      </c>
      <c r="K17" s="19">
        <v>0.122630637954406</v>
      </c>
      <c r="L17" s="19">
        <v>0</v>
      </c>
      <c r="M17" s="19"/>
      <c r="N17" s="19">
        <v>0</v>
      </c>
      <c r="O17" s="19">
        <v>5.0908395281666803E-2</v>
      </c>
      <c r="P17" s="19">
        <v>6.7075929971578394E-2</v>
      </c>
      <c r="Q17" s="19">
        <v>9.5816423025828004E-2</v>
      </c>
      <c r="R17" s="19"/>
      <c r="S17" s="19">
        <v>2.8121229950119501E-2</v>
      </c>
      <c r="T17" s="19">
        <v>0</v>
      </c>
      <c r="U17" s="19">
        <v>0.145389534694398</v>
      </c>
      <c r="V17" s="19">
        <v>0</v>
      </c>
      <c r="W17" s="19">
        <v>0</v>
      </c>
      <c r="X17" s="19">
        <v>0.1211436388966</v>
      </c>
      <c r="Y17" s="19">
        <v>0</v>
      </c>
      <c r="Z17" s="19">
        <v>0</v>
      </c>
      <c r="AA17" s="19">
        <v>8.0807991324474998E-2</v>
      </c>
      <c r="AB17" s="19">
        <v>0.12386855639475899</v>
      </c>
      <c r="AC17" s="19">
        <v>0</v>
      </c>
      <c r="AD17" s="19">
        <v>0.55397373824992002</v>
      </c>
      <c r="AE17" s="19"/>
      <c r="AF17" s="19">
        <v>2.3850643821371101E-2</v>
      </c>
      <c r="AG17" s="19">
        <v>1.5666591258148999E-2</v>
      </c>
      <c r="AH17" s="19">
        <v>0.30521709665493801</v>
      </c>
      <c r="AI17" s="19"/>
      <c r="AJ17" s="19">
        <v>2.30283348787776E-2</v>
      </c>
      <c r="AK17" s="19">
        <v>0</v>
      </c>
      <c r="AL17" s="19">
        <v>0.23630218576662401</v>
      </c>
      <c r="AM17" s="19">
        <v>0</v>
      </c>
      <c r="AN17" s="19">
        <v>0.22578044037290501</v>
      </c>
    </row>
    <row r="18" spans="2:40" x14ac:dyDescent="0.25">
      <c r="B18" s="16" t="s">
        <v>334</v>
      </c>
    </row>
    <row r="19" spans="2:40" x14ac:dyDescent="0.25">
      <c r="B19" t="s">
        <v>67</v>
      </c>
    </row>
    <row r="20" spans="2:40" x14ac:dyDescent="0.25">
      <c r="B20" t="s">
        <v>68</v>
      </c>
    </row>
    <row r="22" spans="2:40" x14ac:dyDescent="0.25">
      <c r="B22"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B2:AN17"/>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308</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126</v>
      </c>
      <c r="D7" s="10">
        <v>68</v>
      </c>
      <c r="E7" s="10">
        <v>58</v>
      </c>
      <c r="F7" s="10"/>
      <c r="G7" s="10">
        <v>25</v>
      </c>
      <c r="H7" s="10">
        <v>38</v>
      </c>
      <c r="I7" s="10">
        <v>32</v>
      </c>
      <c r="J7" s="10">
        <v>13</v>
      </c>
      <c r="K7" s="10">
        <v>9</v>
      </c>
      <c r="L7" s="10">
        <v>9</v>
      </c>
      <c r="M7" s="10"/>
      <c r="N7" s="10">
        <v>31</v>
      </c>
      <c r="O7" s="10">
        <v>38</v>
      </c>
      <c r="P7" s="10">
        <v>30</v>
      </c>
      <c r="Q7" s="10">
        <v>27</v>
      </c>
      <c r="R7" s="10"/>
      <c r="S7" s="10">
        <v>33</v>
      </c>
      <c r="T7" s="10">
        <v>15</v>
      </c>
      <c r="U7" s="10">
        <v>7</v>
      </c>
      <c r="V7" s="10">
        <v>9</v>
      </c>
      <c r="W7" s="10">
        <v>9</v>
      </c>
      <c r="X7" s="10">
        <v>11</v>
      </c>
      <c r="Y7" s="10">
        <v>10</v>
      </c>
      <c r="Z7" s="10">
        <v>4</v>
      </c>
      <c r="AA7" s="10">
        <v>11</v>
      </c>
      <c r="AB7" s="10">
        <v>10</v>
      </c>
      <c r="AC7" s="10">
        <v>5</v>
      </c>
      <c r="AD7" s="10">
        <v>2</v>
      </c>
      <c r="AE7" s="10"/>
      <c r="AF7" s="10">
        <v>40</v>
      </c>
      <c r="AG7" s="10">
        <v>60</v>
      </c>
      <c r="AH7" s="10">
        <v>15</v>
      </c>
      <c r="AI7" s="10"/>
      <c r="AJ7" s="10">
        <v>41</v>
      </c>
      <c r="AK7" s="10">
        <v>57</v>
      </c>
      <c r="AL7" s="10">
        <v>4</v>
      </c>
      <c r="AM7" s="10">
        <v>2</v>
      </c>
      <c r="AN7" s="10">
        <v>10</v>
      </c>
    </row>
    <row r="8" spans="2:40" ht="30" customHeight="1" x14ac:dyDescent="0.25">
      <c r="B8" s="11" t="s">
        <v>20</v>
      </c>
      <c r="C8" s="11">
        <v>131</v>
      </c>
      <c r="D8" s="11">
        <v>74</v>
      </c>
      <c r="E8" s="11">
        <v>57</v>
      </c>
      <c r="F8" s="11"/>
      <c r="G8" s="11">
        <v>26</v>
      </c>
      <c r="H8" s="11">
        <v>39</v>
      </c>
      <c r="I8" s="11">
        <v>35</v>
      </c>
      <c r="J8" s="11">
        <v>15</v>
      </c>
      <c r="K8" s="11">
        <v>8</v>
      </c>
      <c r="L8" s="11">
        <v>9</v>
      </c>
      <c r="M8" s="11"/>
      <c r="N8" s="11">
        <v>30</v>
      </c>
      <c r="O8" s="11">
        <v>37</v>
      </c>
      <c r="P8" s="11">
        <v>33</v>
      </c>
      <c r="Q8" s="11">
        <v>31</v>
      </c>
      <c r="R8" s="11"/>
      <c r="S8" s="11">
        <v>35</v>
      </c>
      <c r="T8" s="11">
        <v>15</v>
      </c>
      <c r="U8" s="11">
        <v>7</v>
      </c>
      <c r="V8" s="11">
        <v>11</v>
      </c>
      <c r="W8" s="11">
        <v>10</v>
      </c>
      <c r="X8" s="11">
        <v>11</v>
      </c>
      <c r="Y8" s="11">
        <v>10</v>
      </c>
      <c r="Z8" s="11">
        <v>4</v>
      </c>
      <c r="AA8" s="11">
        <v>11</v>
      </c>
      <c r="AB8" s="11">
        <v>10</v>
      </c>
      <c r="AC8" s="11">
        <v>5</v>
      </c>
      <c r="AD8" s="11">
        <v>3</v>
      </c>
      <c r="AE8" s="11"/>
      <c r="AF8" s="11">
        <v>41</v>
      </c>
      <c r="AG8" s="11">
        <v>62</v>
      </c>
      <c r="AH8" s="11">
        <v>17</v>
      </c>
      <c r="AI8" s="11"/>
      <c r="AJ8" s="11">
        <v>42</v>
      </c>
      <c r="AK8" s="11">
        <v>58</v>
      </c>
      <c r="AL8" s="11">
        <v>4</v>
      </c>
      <c r="AM8" s="11">
        <v>2</v>
      </c>
      <c r="AN8" s="11">
        <v>11</v>
      </c>
    </row>
    <row r="9" spans="2:40" ht="45" x14ac:dyDescent="0.25">
      <c r="B9" s="18" t="s">
        <v>305</v>
      </c>
      <c r="C9" s="17">
        <v>0.27590816562493198</v>
      </c>
      <c r="D9" s="17">
        <v>0.231877167910917</v>
      </c>
      <c r="E9" s="17">
        <v>0.33240559732029001</v>
      </c>
      <c r="F9" s="17"/>
      <c r="G9" s="17">
        <v>0.32521449340925701</v>
      </c>
      <c r="H9" s="17">
        <v>0.37072971313658498</v>
      </c>
      <c r="I9" s="17">
        <v>0.18396947307870401</v>
      </c>
      <c r="J9" s="17">
        <v>0.274604426300458</v>
      </c>
      <c r="K9" s="17">
        <v>0.11891174434693901</v>
      </c>
      <c r="L9" s="17">
        <v>0.22140447623970899</v>
      </c>
      <c r="M9" s="17"/>
      <c r="N9" s="17">
        <v>0.29925018912018603</v>
      </c>
      <c r="O9" s="17">
        <v>0.28087800592439799</v>
      </c>
      <c r="P9" s="17">
        <v>0.33126768640784598</v>
      </c>
      <c r="Q9" s="17">
        <v>0.18678951938632901</v>
      </c>
      <c r="R9" s="17"/>
      <c r="S9" s="17">
        <v>0.349374092408197</v>
      </c>
      <c r="T9" s="17">
        <v>0.25321961376579999</v>
      </c>
      <c r="U9" s="17">
        <v>0.13728509702855801</v>
      </c>
      <c r="V9" s="17">
        <v>0.34378205139335</v>
      </c>
      <c r="W9" s="17">
        <v>0.35789754827009002</v>
      </c>
      <c r="X9" s="17">
        <v>8.1941858716176805E-2</v>
      </c>
      <c r="Y9" s="17">
        <v>0.201630943289236</v>
      </c>
      <c r="Z9" s="17">
        <v>0.22910132809891101</v>
      </c>
      <c r="AA9" s="17">
        <v>0.281889567363654</v>
      </c>
      <c r="AB9" s="17">
        <v>0.30663680083691802</v>
      </c>
      <c r="AC9" s="17">
        <v>0.179189200754342</v>
      </c>
      <c r="AD9" s="17">
        <v>0.44602626175007998</v>
      </c>
      <c r="AE9" s="17"/>
      <c r="AF9" s="17">
        <v>0.17919581002374799</v>
      </c>
      <c r="AG9" s="17">
        <v>0.31197995080843499</v>
      </c>
      <c r="AH9" s="17">
        <v>0.26606162409468798</v>
      </c>
      <c r="AI9" s="17"/>
      <c r="AJ9" s="17">
        <v>0.26590842532229297</v>
      </c>
      <c r="AK9" s="17">
        <v>0.24706442253979799</v>
      </c>
      <c r="AL9" s="17">
        <v>0.244780280935332</v>
      </c>
      <c r="AM9" s="17">
        <v>0</v>
      </c>
      <c r="AN9" s="17">
        <v>8.1899982229011903E-2</v>
      </c>
    </row>
    <row r="10" spans="2:40" ht="60" x14ac:dyDescent="0.25">
      <c r="B10" s="18" t="s">
        <v>306</v>
      </c>
      <c r="C10" s="17">
        <v>0.41905846239373301</v>
      </c>
      <c r="D10" s="17">
        <v>0.49447716000235897</v>
      </c>
      <c r="E10" s="17">
        <v>0.32228657581574599</v>
      </c>
      <c r="F10" s="17"/>
      <c r="G10" s="17">
        <v>0.41647231587891698</v>
      </c>
      <c r="H10" s="17">
        <v>0.394799434653681</v>
      </c>
      <c r="I10" s="17">
        <v>0.538573381646403</v>
      </c>
      <c r="J10" s="17">
        <v>0.26334806651395798</v>
      </c>
      <c r="K10" s="17">
        <v>0.41222241401884702</v>
      </c>
      <c r="L10" s="17">
        <v>0.321263608076712</v>
      </c>
      <c r="M10" s="17"/>
      <c r="N10" s="17">
        <v>0.57201563956064205</v>
      </c>
      <c r="O10" s="17">
        <v>0.40716476460455298</v>
      </c>
      <c r="P10" s="17">
        <v>0.47590591716213099</v>
      </c>
      <c r="Q10" s="17">
        <v>0.220501241367101</v>
      </c>
      <c r="R10" s="17"/>
      <c r="S10" s="17">
        <v>0.48568277027778201</v>
      </c>
      <c r="T10" s="17">
        <v>0.55414072468769704</v>
      </c>
      <c r="U10" s="17">
        <v>0.28243373763623197</v>
      </c>
      <c r="V10" s="17">
        <v>0.33595509733582202</v>
      </c>
      <c r="W10" s="17">
        <v>0.114946430055164</v>
      </c>
      <c r="X10" s="17">
        <v>0.523985825146698</v>
      </c>
      <c r="Y10" s="17">
        <v>0.59354157348383596</v>
      </c>
      <c r="Z10" s="17">
        <v>0</v>
      </c>
      <c r="AA10" s="17">
        <v>0.37285796108292901</v>
      </c>
      <c r="AB10" s="17">
        <v>0.40904468502514602</v>
      </c>
      <c r="AC10" s="17">
        <v>0.58692063682379403</v>
      </c>
      <c r="AD10" s="17">
        <v>0</v>
      </c>
      <c r="AE10" s="17"/>
      <c r="AF10" s="17">
        <v>0.44120899024635801</v>
      </c>
      <c r="AG10" s="17">
        <v>0.47707727953470203</v>
      </c>
      <c r="AH10" s="17">
        <v>0.26112973418223601</v>
      </c>
      <c r="AI10" s="17"/>
      <c r="AJ10" s="17">
        <v>0.37158788696098399</v>
      </c>
      <c r="AK10" s="17">
        <v>0.52163495772490798</v>
      </c>
      <c r="AL10" s="17">
        <v>0.51891753329804402</v>
      </c>
      <c r="AM10" s="17">
        <v>0</v>
      </c>
      <c r="AN10" s="17">
        <v>0.31016272801447098</v>
      </c>
    </row>
    <row r="11" spans="2:40" ht="30" x14ac:dyDescent="0.25">
      <c r="B11" s="18" t="s">
        <v>307</v>
      </c>
      <c r="C11" s="17">
        <v>0.211006054504491</v>
      </c>
      <c r="D11" s="17">
        <v>0.17363417293428901</v>
      </c>
      <c r="E11" s="17">
        <v>0.25895898393964301</v>
      </c>
      <c r="F11" s="17"/>
      <c r="G11" s="17">
        <v>0.17430467570432301</v>
      </c>
      <c r="H11" s="17">
        <v>0.21155572524348501</v>
      </c>
      <c r="I11" s="17">
        <v>0.150825042617097</v>
      </c>
      <c r="J11" s="17">
        <v>0.26099152586390501</v>
      </c>
      <c r="K11" s="17">
        <v>0.235782542770373</v>
      </c>
      <c r="L11" s="17">
        <v>0.45733191568357801</v>
      </c>
      <c r="M11" s="17"/>
      <c r="N11" s="17">
        <v>9.5205290033262599E-2</v>
      </c>
      <c r="O11" s="17">
        <v>0.21131182038829799</v>
      </c>
      <c r="P11" s="17">
        <v>0.127922417547916</v>
      </c>
      <c r="Q11" s="17">
        <v>0.41521205704504299</v>
      </c>
      <c r="R11" s="17"/>
      <c r="S11" s="17">
        <v>0.102589704443274</v>
      </c>
      <c r="T11" s="17">
        <v>0.192639661546504</v>
      </c>
      <c r="U11" s="17">
        <v>0.43489163064081199</v>
      </c>
      <c r="V11" s="17">
        <v>0.20049426874303999</v>
      </c>
      <c r="W11" s="17">
        <v>0.52715602167474596</v>
      </c>
      <c r="X11" s="17">
        <v>0.272928677240526</v>
      </c>
      <c r="Y11" s="17">
        <v>0.104412446888801</v>
      </c>
      <c r="Z11" s="17">
        <v>0.52827266069434997</v>
      </c>
      <c r="AA11" s="17">
        <v>0.18399269401736901</v>
      </c>
      <c r="AB11" s="17">
        <v>0.28431851413793602</v>
      </c>
      <c r="AC11" s="17">
        <v>0</v>
      </c>
      <c r="AD11" s="17">
        <v>0</v>
      </c>
      <c r="AE11" s="17"/>
      <c r="AF11" s="17">
        <v>0.25009160905607702</v>
      </c>
      <c r="AG11" s="17">
        <v>0.179004003330066</v>
      </c>
      <c r="AH11" s="17">
        <v>0.243279200632286</v>
      </c>
      <c r="AI11" s="17"/>
      <c r="AJ11" s="17">
        <v>0.213685577607058</v>
      </c>
      <c r="AK11" s="17">
        <v>0.21093345298611699</v>
      </c>
      <c r="AL11" s="17">
        <v>0</v>
      </c>
      <c r="AM11" s="17">
        <v>1</v>
      </c>
      <c r="AN11" s="17">
        <v>0.382156849383613</v>
      </c>
    </row>
    <row r="12" spans="2:40" x14ac:dyDescent="0.25">
      <c r="B12" s="18" t="s">
        <v>64</v>
      </c>
      <c r="C12" s="19">
        <v>9.4027317476844702E-2</v>
      </c>
      <c r="D12" s="19">
        <v>0.100011499152435</v>
      </c>
      <c r="E12" s="19">
        <v>8.6348842924321004E-2</v>
      </c>
      <c r="F12" s="19"/>
      <c r="G12" s="19">
        <v>8.4008515007503906E-2</v>
      </c>
      <c r="H12" s="19">
        <v>2.2915126966248301E-2</v>
      </c>
      <c r="I12" s="19">
        <v>0.12663210265779601</v>
      </c>
      <c r="J12" s="19">
        <v>0.20105598132167901</v>
      </c>
      <c r="K12" s="19">
        <v>0.23308329886383999</v>
      </c>
      <c r="L12" s="19">
        <v>0</v>
      </c>
      <c r="M12" s="19"/>
      <c r="N12" s="19">
        <v>3.352888128591E-2</v>
      </c>
      <c r="O12" s="19">
        <v>0.10064540908275101</v>
      </c>
      <c r="P12" s="19">
        <v>6.4903978882107402E-2</v>
      </c>
      <c r="Q12" s="19">
        <v>0.17749718220152799</v>
      </c>
      <c r="R12" s="19"/>
      <c r="S12" s="19">
        <v>6.2353432870747398E-2</v>
      </c>
      <c r="T12" s="19">
        <v>0</v>
      </c>
      <c r="U12" s="19">
        <v>0.145389534694398</v>
      </c>
      <c r="V12" s="19">
        <v>0.11976858252778699</v>
      </c>
      <c r="W12" s="19">
        <v>0</v>
      </c>
      <c r="X12" s="19">
        <v>0.1211436388966</v>
      </c>
      <c r="Y12" s="19">
        <v>0.100415036338127</v>
      </c>
      <c r="Z12" s="19">
        <v>0.24262601120673899</v>
      </c>
      <c r="AA12" s="19">
        <v>0.16125977753604701</v>
      </c>
      <c r="AB12" s="19">
        <v>0</v>
      </c>
      <c r="AC12" s="19">
        <v>0.233890162421864</v>
      </c>
      <c r="AD12" s="19">
        <v>0.55397373824992002</v>
      </c>
      <c r="AE12" s="19"/>
      <c r="AF12" s="19">
        <v>0.129503590673817</v>
      </c>
      <c r="AG12" s="19">
        <v>3.1938766326797798E-2</v>
      </c>
      <c r="AH12" s="19">
        <v>0.22952944109079099</v>
      </c>
      <c r="AI12" s="19"/>
      <c r="AJ12" s="19">
        <v>0.148818110109664</v>
      </c>
      <c r="AK12" s="19">
        <v>2.03671667491774E-2</v>
      </c>
      <c r="AL12" s="19">
        <v>0.23630218576662401</v>
      </c>
      <c r="AM12" s="19">
        <v>0</v>
      </c>
      <c r="AN12" s="19">
        <v>0.22578044037290501</v>
      </c>
    </row>
    <row r="13" spans="2:40" x14ac:dyDescent="0.25">
      <c r="B13" s="16" t="s">
        <v>334</v>
      </c>
    </row>
    <row r="14" spans="2:40" x14ac:dyDescent="0.25">
      <c r="B14" t="s">
        <v>67</v>
      </c>
    </row>
    <row r="15" spans="2:40" x14ac:dyDescent="0.25">
      <c r="B15" t="s">
        <v>68</v>
      </c>
    </row>
    <row r="17" spans="2:2" x14ac:dyDescent="0.25">
      <c r="B17"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B2:AN19"/>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336</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316</v>
      </c>
      <c r="D7" s="10">
        <v>142</v>
      </c>
      <c r="E7" s="10">
        <v>171</v>
      </c>
      <c r="F7" s="10"/>
      <c r="G7" s="10">
        <v>72</v>
      </c>
      <c r="H7" s="10">
        <v>57</v>
      </c>
      <c r="I7" s="10">
        <v>45</v>
      </c>
      <c r="J7" s="10">
        <v>47</v>
      </c>
      <c r="K7" s="10">
        <v>33</v>
      </c>
      <c r="L7" s="10">
        <v>62</v>
      </c>
      <c r="M7" s="10"/>
      <c r="N7" s="10">
        <v>92</v>
      </c>
      <c r="O7" s="10">
        <v>69</v>
      </c>
      <c r="P7" s="10">
        <v>71</v>
      </c>
      <c r="Q7" s="10">
        <v>83</v>
      </c>
      <c r="R7" s="10"/>
      <c r="S7" s="10">
        <v>50</v>
      </c>
      <c r="T7" s="10">
        <v>33</v>
      </c>
      <c r="U7" s="10">
        <v>25</v>
      </c>
      <c r="V7" s="10">
        <v>22</v>
      </c>
      <c r="W7" s="10">
        <v>27</v>
      </c>
      <c r="X7" s="10">
        <v>37</v>
      </c>
      <c r="Y7" s="10">
        <v>21</v>
      </c>
      <c r="Z7" s="10">
        <v>15</v>
      </c>
      <c r="AA7" s="10">
        <v>38</v>
      </c>
      <c r="AB7" s="10">
        <v>29</v>
      </c>
      <c r="AC7" s="10">
        <v>11</v>
      </c>
      <c r="AD7" s="10">
        <v>8</v>
      </c>
      <c r="AE7" s="10"/>
      <c r="AF7" s="10">
        <v>101</v>
      </c>
      <c r="AG7" s="10">
        <v>142</v>
      </c>
      <c r="AH7" s="10">
        <v>37</v>
      </c>
      <c r="AI7" s="10"/>
      <c r="AJ7" s="10">
        <v>92</v>
      </c>
      <c r="AK7" s="10">
        <v>101</v>
      </c>
      <c r="AL7" s="10">
        <v>29</v>
      </c>
      <c r="AM7" s="10">
        <v>5</v>
      </c>
      <c r="AN7" s="10">
        <v>40</v>
      </c>
    </row>
    <row r="8" spans="2:40" ht="30" customHeight="1" x14ac:dyDescent="0.25">
      <c r="B8" s="11" t="s">
        <v>20</v>
      </c>
      <c r="C8" s="11">
        <v>321</v>
      </c>
      <c r="D8" s="11">
        <v>148</v>
      </c>
      <c r="E8" s="11">
        <v>169</v>
      </c>
      <c r="F8" s="11"/>
      <c r="G8" s="11">
        <v>73</v>
      </c>
      <c r="H8" s="11">
        <v>58</v>
      </c>
      <c r="I8" s="11">
        <v>49</v>
      </c>
      <c r="J8" s="11">
        <v>53</v>
      </c>
      <c r="K8" s="11">
        <v>31</v>
      </c>
      <c r="L8" s="11">
        <v>56</v>
      </c>
      <c r="M8" s="11"/>
      <c r="N8" s="11">
        <v>87</v>
      </c>
      <c r="O8" s="11">
        <v>65</v>
      </c>
      <c r="P8" s="11">
        <v>77</v>
      </c>
      <c r="Q8" s="11">
        <v>91</v>
      </c>
      <c r="R8" s="11"/>
      <c r="S8" s="11">
        <v>51</v>
      </c>
      <c r="T8" s="11">
        <v>32</v>
      </c>
      <c r="U8" s="11">
        <v>25</v>
      </c>
      <c r="V8" s="11">
        <v>24</v>
      </c>
      <c r="W8" s="11">
        <v>30</v>
      </c>
      <c r="X8" s="11">
        <v>36</v>
      </c>
      <c r="Y8" s="11">
        <v>20</v>
      </c>
      <c r="Z8" s="11">
        <v>14</v>
      </c>
      <c r="AA8" s="11">
        <v>38</v>
      </c>
      <c r="AB8" s="11">
        <v>29</v>
      </c>
      <c r="AC8" s="11">
        <v>11</v>
      </c>
      <c r="AD8" s="11">
        <v>11</v>
      </c>
      <c r="AE8" s="11"/>
      <c r="AF8" s="11">
        <v>103</v>
      </c>
      <c r="AG8" s="11">
        <v>142</v>
      </c>
      <c r="AH8" s="11">
        <v>39</v>
      </c>
      <c r="AI8" s="11"/>
      <c r="AJ8" s="11">
        <v>92</v>
      </c>
      <c r="AK8" s="11">
        <v>102</v>
      </c>
      <c r="AL8" s="11">
        <v>28</v>
      </c>
      <c r="AM8" s="11">
        <v>6</v>
      </c>
      <c r="AN8" s="11">
        <v>42</v>
      </c>
    </row>
    <row r="9" spans="2:40" ht="30" x14ac:dyDescent="0.25">
      <c r="B9" s="18" t="s">
        <v>290</v>
      </c>
      <c r="C9" s="17">
        <v>0.65252876028376205</v>
      </c>
      <c r="D9" s="17">
        <v>0.66315348846637001</v>
      </c>
      <c r="E9" s="17">
        <v>0.64303358076801498</v>
      </c>
      <c r="F9" s="17"/>
      <c r="G9" s="17">
        <v>0.59590142239691402</v>
      </c>
      <c r="H9" s="17">
        <v>0.57733972053688898</v>
      </c>
      <c r="I9" s="17">
        <v>0.46001300420328101</v>
      </c>
      <c r="J9" s="17">
        <v>0.67467026284750498</v>
      </c>
      <c r="K9" s="17">
        <v>0.879650592527224</v>
      </c>
      <c r="L9" s="17">
        <v>0.82553968811724199</v>
      </c>
      <c r="M9" s="17"/>
      <c r="N9" s="17">
        <v>0.63927343765743505</v>
      </c>
      <c r="O9" s="17">
        <v>0.73899001088775695</v>
      </c>
      <c r="P9" s="17">
        <v>0.51066754388237001</v>
      </c>
      <c r="Q9" s="17">
        <v>0.73109826935240896</v>
      </c>
      <c r="R9" s="17"/>
      <c r="S9" s="17">
        <v>0.65423142105725995</v>
      </c>
      <c r="T9" s="17">
        <v>0.62433898418751499</v>
      </c>
      <c r="U9" s="17">
        <v>0.683647729563298</v>
      </c>
      <c r="V9" s="17">
        <v>0.451081492328678</v>
      </c>
      <c r="W9" s="17">
        <v>0.67671104522859105</v>
      </c>
      <c r="X9" s="17">
        <v>0.67856683167724596</v>
      </c>
      <c r="Y9" s="17">
        <v>0.85309717948783104</v>
      </c>
      <c r="Z9" s="17">
        <v>0.58221750634910996</v>
      </c>
      <c r="AA9" s="17">
        <v>0.55473089123599495</v>
      </c>
      <c r="AB9" s="17">
        <v>0.79317731876578101</v>
      </c>
      <c r="AC9" s="17">
        <v>0.71696485731543902</v>
      </c>
      <c r="AD9" s="17">
        <v>0.56065694806952004</v>
      </c>
      <c r="AE9" s="17"/>
      <c r="AF9" s="17">
        <v>0.65652166595592198</v>
      </c>
      <c r="AG9" s="17">
        <v>0.65293600080480596</v>
      </c>
      <c r="AH9" s="17">
        <v>0.648880549332289</v>
      </c>
      <c r="AI9" s="17"/>
      <c r="AJ9" s="17">
        <v>0.65503724020334597</v>
      </c>
      <c r="AK9" s="17">
        <v>0.63199746877329799</v>
      </c>
      <c r="AL9" s="17">
        <v>0.65364948798681199</v>
      </c>
      <c r="AM9" s="17">
        <v>1</v>
      </c>
      <c r="AN9" s="17">
        <v>0.67829243442460596</v>
      </c>
    </row>
    <row r="10" spans="2:40" ht="30" x14ac:dyDescent="0.25">
      <c r="B10" s="18" t="s">
        <v>289</v>
      </c>
      <c r="C10" s="17">
        <v>0.44966150734136601</v>
      </c>
      <c r="D10" s="17">
        <v>0.43996559233635801</v>
      </c>
      <c r="E10" s="17">
        <v>0.46063531141102798</v>
      </c>
      <c r="F10" s="17"/>
      <c r="G10" s="17">
        <v>0.476714714206877</v>
      </c>
      <c r="H10" s="17">
        <v>0.46214890005755099</v>
      </c>
      <c r="I10" s="17">
        <v>0.42871573752248698</v>
      </c>
      <c r="J10" s="17">
        <v>0.59558711834859901</v>
      </c>
      <c r="K10" s="17">
        <v>0.303138993958943</v>
      </c>
      <c r="L10" s="17">
        <v>0.36487498753932202</v>
      </c>
      <c r="M10" s="17"/>
      <c r="N10" s="17">
        <v>0.45741463462658799</v>
      </c>
      <c r="O10" s="17">
        <v>0.42114573045451997</v>
      </c>
      <c r="P10" s="17">
        <v>0.42101479488445398</v>
      </c>
      <c r="Q10" s="17">
        <v>0.48053476100564002</v>
      </c>
      <c r="R10" s="17"/>
      <c r="S10" s="17">
        <v>0.55906834116009396</v>
      </c>
      <c r="T10" s="17">
        <v>0.28774645361529999</v>
      </c>
      <c r="U10" s="17">
        <v>0.32856986584493297</v>
      </c>
      <c r="V10" s="17">
        <v>0.44196482195303199</v>
      </c>
      <c r="W10" s="17">
        <v>0.58265621347309005</v>
      </c>
      <c r="X10" s="17">
        <v>0.46953405389376601</v>
      </c>
      <c r="Y10" s="17">
        <v>0.57055597222759202</v>
      </c>
      <c r="Z10" s="17">
        <v>0.452074178055901</v>
      </c>
      <c r="AA10" s="17">
        <v>0.37324744401191101</v>
      </c>
      <c r="AB10" s="17">
        <v>0.425829439590521</v>
      </c>
      <c r="AC10" s="17">
        <v>0.45739226492197099</v>
      </c>
      <c r="AD10" s="17">
        <v>0.357348896771013</v>
      </c>
      <c r="AE10" s="17"/>
      <c r="AF10" s="17">
        <v>0.41881616707382802</v>
      </c>
      <c r="AG10" s="17">
        <v>0.45726058570738798</v>
      </c>
      <c r="AH10" s="17">
        <v>0.41255846084806702</v>
      </c>
      <c r="AI10" s="17"/>
      <c r="AJ10" s="17">
        <v>0.45935231673276</v>
      </c>
      <c r="AK10" s="17">
        <v>0.41973810732094202</v>
      </c>
      <c r="AL10" s="17">
        <v>0.38157101636029001</v>
      </c>
      <c r="AM10" s="17">
        <v>0.34762547080040002</v>
      </c>
      <c r="AN10" s="17">
        <v>0.49754647928948098</v>
      </c>
    </row>
    <row r="11" spans="2:40" ht="45" x14ac:dyDescent="0.25">
      <c r="B11" s="18" t="s">
        <v>291</v>
      </c>
      <c r="C11" s="17">
        <v>0.29337653106148598</v>
      </c>
      <c r="D11" s="17">
        <v>0.28273492559600399</v>
      </c>
      <c r="E11" s="17">
        <v>0.29568786941896502</v>
      </c>
      <c r="F11" s="17"/>
      <c r="G11" s="17">
        <v>0.32663047078537499</v>
      </c>
      <c r="H11" s="17">
        <v>0.30873837176423102</v>
      </c>
      <c r="I11" s="17">
        <v>0.33869167362765401</v>
      </c>
      <c r="J11" s="17">
        <v>0.29886271376056001</v>
      </c>
      <c r="K11" s="17">
        <v>9.0429895208085198E-2</v>
      </c>
      <c r="L11" s="17">
        <v>0.30321514950345901</v>
      </c>
      <c r="M11" s="17"/>
      <c r="N11" s="17">
        <v>0.20710289170979301</v>
      </c>
      <c r="O11" s="17">
        <v>0.32367243688243602</v>
      </c>
      <c r="P11" s="17">
        <v>0.290505306687242</v>
      </c>
      <c r="Q11" s="17">
        <v>0.36000191349027699</v>
      </c>
      <c r="R11" s="17"/>
      <c r="S11" s="17">
        <v>0.32316343256491498</v>
      </c>
      <c r="T11" s="17">
        <v>0.22792143014235999</v>
      </c>
      <c r="U11" s="17">
        <v>0.33884131286324598</v>
      </c>
      <c r="V11" s="17">
        <v>0.26732349424861701</v>
      </c>
      <c r="W11" s="17">
        <v>0.117461649374956</v>
      </c>
      <c r="X11" s="17">
        <v>0.50124564792186799</v>
      </c>
      <c r="Y11" s="17">
        <v>0.33762412452081397</v>
      </c>
      <c r="Z11" s="17">
        <v>0.27755167875918901</v>
      </c>
      <c r="AA11" s="17">
        <v>0.15902008345700899</v>
      </c>
      <c r="AB11" s="17">
        <v>0.29260173547669799</v>
      </c>
      <c r="AC11" s="17">
        <v>0.55464891556543805</v>
      </c>
      <c r="AD11" s="17">
        <v>0.22695869118905099</v>
      </c>
      <c r="AE11" s="17"/>
      <c r="AF11" s="17">
        <v>0.25107652574039901</v>
      </c>
      <c r="AG11" s="17">
        <v>0.30945441163670201</v>
      </c>
      <c r="AH11" s="17">
        <v>0.367237859563807</v>
      </c>
      <c r="AI11" s="17"/>
      <c r="AJ11" s="17">
        <v>0.23477011428517899</v>
      </c>
      <c r="AK11" s="17">
        <v>0.33959529778085801</v>
      </c>
      <c r="AL11" s="17">
        <v>0.25101838336647703</v>
      </c>
      <c r="AM11" s="17">
        <v>0.17533361891749499</v>
      </c>
      <c r="AN11" s="17">
        <v>0.36765119503860799</v>
      </c>
    </row>
    <row r="12" spans="2:40" ht="75" x14ac:dyDescent="0.25">
      <c r="B12" s="18" t="s">
        <v>292</v>
      </c>
      <c r="C12" s="17">
        <v>0.28466541736568901</v>
      </c>
      <c r="D12" s="17">
        <v>0.30773316939377399</v>
      </c>
      <c r="E12" s="17">
        <v>0.25193004450124101</v>
      </c>
      <c r="F12" s="17"/>
      <c r="G12" s="17">
        <v>0.34132068830513201</v>
      </c>
      <c r="H12" s="17">
        <v>0.36952623888656799</v>
      </c>
      <c r="I12" s="17">
        <v>0.22087827827994</v>
      </c>
      <c r="J12" s="17">
        <v>0.305688616952002</v>
      </c>
      <c r="K12" s="17">
        <v>9.0130689962343705E-2</v>
      </c>
      <c r="L12" s="17">
        <v>0.26793504953568598</v>
      </c>
      <c r="M12" s="17"/>
      <c r="N12" s="17">
        <v>0.25570993149951599</v>
      </c>
      <c r="O12" s="17">
        <v>0.29771112459995502</v>
      </c>
      <c r="P12" s="17">
        <v>0.29053041187356199</v>
      </c>
      <c r="Q12" s="17">
        <v>0.30137991824293198</v>
      </c>
      <c r="R12" s="17"/>
      <c r="S12" s="17">
        <v>0.36646193738992799</v>
      </c>
      <c r="T12" s="17">
        <v>0.26597593390572599</v>
      </c>
      <c r="U12" s="17">
        <v>0.40389548071173098</v>
      </c>
      <c r="V12" s="17">
        <v>9.13544899263911E-2</v>
      </c>
      <c r="W12" s="17">
        <v>0.219825488788991</v>
      </c>
      <c r="X12" s="17">
        <v>0.25155868270770099</v>
      </c>
      <c r="Y12" s="17">
        <v>0.34794638861979799</v>
      </c>
      <c r="Z12" s="17">
        <v>0.33093109077524302</v>
      </c>
      <c r="AA12" s="17">
        <v>0.240030723268713</v>
      </c>
      <c r="AB12" s="17">
        <v>0.256433273558621</v>
      </c>
      <c r="AC12" s="17">
        <v>0.48165112845151797</v>
      </c>
      <c r="AD12" s="17">
        <v>0.24299809799146799</v>
      </c>
      <c r="AE12" s="17"/>
      <c r="AF12" s="17">
        <v>0.25531819717635101</v>
      </c>
      <c r="AG12" s="17">
        <v>0.33393899211985001</v>
      </c>
      <c r="AH12" s="17">
        <v>0.23024321187849101</v>
      </c>
      <c r="AI12" s="17"/>
      <c r="AJ12" s="17">
        <v>0.225841361949878</v>
      </c>
      <c r="AK12" s="17">
        <v>0.39649480560274702</v>
      </c>
      <c r="AL12" s="17">
        <v>0.27761475510640599</v>
      </c>
      <c r="AM12" s="17">
        <v>0.17533361891749499</v>
      </c>
      <c r="AN12" s="17">
        <v>0.21320827409462201</v>
      </c>
    </row>
    <row r="13" spans="2:40" ht="30" x14ac:dyDescent="0.25">
      <c r="B13" s="18" t="s">
        <v>293</v>
      </c>
      <c r="C13" s="17">
        <v>0.23659552050787699</v>
      </c>
      <c r="D13" s="17">
        <v>0.241600154220625</v>
      </c>
      <c r="E13" s="17">
        <v>0.23636841843784501</v>
      </c>
      <c r="F13" s="17"/>
      <c r="G13" s="17">
        <v>0.31863349997302798</v>
      </c>
      <c r="H13" s="17">
        <v>0.37164176458380599</v>
      </c>
      <c r="I13" s="17">
        <v>0.23509386008597499</v>
      </c>
      <c r="J13" s="17">
        <v>0.240499516264119</v>
      </c>
      <c r="K13" s="17">
        <v>8.8073997787973493E-2</v>
      </c>
      <c r="L13" s="17">
        <v>6.9679516366438099E-2</v>
      </c>
      <c r="M13" s="17"/>
      <c r="N13" s="17">
        <v>0.22593651971462</v>
      </c>
      <c r="O13" s="17">
        <v>0.24495552308027199</v>
      </c>
      <c r="P13" s="17">
        <v>0.28797203282760803</v>
      </c>
      <c r="Q13" s="17">
        <v>0.199988170983873</v>
      </c>
      <c r="R13" s="17"/>
      <c r="S13" s="17">
        <v>0.34371717502669302</v>
      </c>
      <c r="T13" s="17">
        <v>0.322992560642681</v>
      </c>
      <c r="U13" s="17">
        <v>0.20534649156432799</v>
      </c>
      <c r="V13" s="17">
        <v>0.22315571431835499</v>
      </c>
      <c r="W13" s="17">
        <v>0.18030077915651899</v>
      </c>
      <c r="X13" s="17">
        <v>0.16994266046765799</v>
      </c>
      <c r="Y13" s="17">
        <v>0.26766992564664599</v>
      </c>
      <c r="Z13" s="17">
        <v>0.15558381097027499</v>
      </c>
      <c r="AA13" s="17">
        <v>0.314539375326367</v>
      </c>
      <c r="AB13" s="17">
        <v>0.11130194623796399</v>
      </c>
      <c r="AC13" s="17">
        <v>0.293547343583068</v>
      </c>
      <c r="AD13" s="17">
        <v>0</v>
      </c>
      <c r="AE13" s="17"/>
      <c r="AF13" s="17">
        <v>0.16804851364898399</v>
      </c>
      <c r="AG13" s="17">
        <v>0.25739672440502798</v>
      </c>
      <c r="AH13" s="17">
        <v>0.264920942974461</v>
      </c>
      <c r="AI13" s="17"/>
      <c r="AJ13" s="17">
        <v>0.17064436410056999</v>
      </c>
      <c r="AK13" s="17">
        <v>0.33388264008315899</v>
      </c>
      <c r="AL13" s="17">
        <v>0.239940241689969</v>
      </c>
      <c r="AM13" s="17">
        <v>0</v>
      </c>
      <c r="AN13" s="17">
        <v>0.21969928633594801</v>
      </c>
    </row>
    <row r="14" spans="2:40" x14ac:dyDescent="0.25">
      <c r="B14" s="18" t="s">
        <v>64</v>
      </c>
      <c r="C14" s="19">
        <v>3.7941626401160798E-2</v>
      </c>
      <c r="D14" s="19">
        <v>2.44622327076854E-2</v>
      </c>
      <c r="E14" s="19">
        <v>5.0401127784004497E-2</v>
      </c>
      <c r="F14" s="19"/>
      <c r="G14" s="19">
        <v>2.4030635362508102E-2</v>
      </c>
      <c r="H14" s="19">
        <v>1.73774267960723E-2</v>
      </c>
      <c r="I14" s="19">
        <v>0.13949505370131099</v>
      </c>
      <c r="J14" s="19">
        <v>3.47128030943476E-2</v>
      </c>
      <c r="K14" s="19">
        <v>0</v>
      </c>
      <c r="L14" s="19">
        <v>1.27136552625619E-2</v>
      </c>
      <c r="M14" s="19"/>
      <c r="N14" s="19">
        <v>3.00444545700401E-2</v>
      </c>
      <c r="O14" s="19">
        <v>4.4157800446385898E-2</v>
      </c>
      <c r="P14" s="19">
        <v>4.8902367299083899E-2</v>
      </c>
      <c r="Q14" s="19">
        <v>3.2166865538518399E-2</v>
      </c>
      <c r="R14" s="19"/>
      <c r="S14" s="19">
        <v>4.1222687980724197E-2</v>
      </c>
      <c r="T14" s="19">
        <v>3.42490836564492E-2</v>
      </c>
      <c r="U14" s="19">
        <v>3.9633949025021702E-2</v>
      </c>
      <c r="V14" s="19">
        <v>4.2873945163324399E-2</v>
      </c>
      <c r="W14" s="19">
        <v>3.9120094055200103E-2</v>
      </c>
      <c r="X14" s="19">
        <v>2.44764258162289E-2</v>
      </c>
      <c r="Y14" s="19">
        <v>0</v>
      </c>
      <c r="Z14" s="19">
        <v>0</v>
      </c>
      <c r="AA14" s="19">
        <v>0</v>
      </c>
      <c r="AB14" s="19">
        <v>5.5115935538216101E-2</v>
      </c>
      <c r="AC14" s="19">
        <v>0</v>
      </c>
      <c r="AD14" s="19">
        <v>0.30895284634851899</v>
      </c>
      <c r="AE14" s="19"/>
      <c r="AF14" s="19">
        <v>2.8405000109333899E-2</v>
      </c>
      <c r="AG14" s="19">
        <v>4.61664956096264E-2</v>
      </c>
      <c r="AH14" s="19">
        <v>6.8754964038151498E-2</v>
      </c>
      <c r="AI14" s="19"/>
      <c r="AJ14" s="19">
        <v>3.3738420623288301E-2</v>
      </c>
      <c r="AK14" s="19">
        <v>3.8115976554570802E-2</v>
      </c>
      <c r="AL14" s="19">
        <v>0</v>
      </c>
      <c r="AM14" s="19">
        <v>0</v>
      </c>
      <c r="AN14" s="19">
        <v>6.4080315891955494E-2</v>
      </c>
    </row>
    <row r="15" spans="2:40" x14ac:dyDescent="0.25">
      <c r="B15" s="16" t="s">
        <v>337</v>
      </c>
    </row>
    <row r="16" spans="2:40" x14ac:dyDescent="0.25">
      <c r="B16" t="s">
        <v>67</v>
      </c>
    </row>
    <row r="17" spans="2:2" x14ac:dyDescent="0.25">
      <c r="B17" t="s">
        <v>68</v>
      </c>
    </row>
    <row r="19" spans="2:2" x14ac:dyDescent="0.25">
      <c r="B19"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B2:AN22"/>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338</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316</v>
      </c>
      <c r="D7" s="10">
        <v>142</v>
      </c>
      <c r="E7" s="10">
        <v>171</v>
      </c>
      <c r="F7" s="10"/>
      <c r="G7" s="10">
        <v>72</v>
      </c>
      <c r="H7" s="10">
        <v>57</v>
      </c>
      <c r="I7" s="10">
        <v>45</v>
      </c>
      <c r="J7" s="10">
        <v>47</v>
      </c>
      <c r="K7" s="10">
        <v>33</v>
      </c>
      <c r="L7" s="10">
        <v>62</v>
      </c>
      <c r="M7" s="10"/>
      <c r="N7" s="10">
        <v>92</v>
      </c>
      <c r="O7" s="10">
        <v>69</v>
      </c>
      <c r="P7" s="10">
        <v>71</v>
      </c>
      <c r="Q7" s="10">
        <v>83</v>
      </c>
      <c r="R7" s="10"/>
      <c r="S7" s="10">
        <v>50</v>
      </c>
      <c r="T7" s="10">
        <v>33</v>
      </c>
      <c r="U7" s="10">
        <v>25</v>
      </c>
      <c r="V7" s="10">
        <v>22</v>
      </c>
      <c r="W7" s="10">
        <v>27</v>
      </c>
      <c r="X7" s="10">
        <v>37</v>
      </c>
      <c r="Y7" s="10">
        <v>21</v>
      </c>
      <c r="Z7" s="10">
        <v>15</v>
      </c>
      <c r="AA7" s="10">
        <v>38</v>
      </c>
      <c r="AB7" s="10">
        <v>29</v>
      </c>
      <c r="AC7" s="10">
        <v>11</v>
      </c>
      <c r="AD7" s="10">
        <v>8</v>
      </c>
      <c r="AE7" s="10"/>
      <c r="AF7" s="10">
        <v>101</v>
      </c>
      <c r="AG7" s="10">
        <v>142</v>
      </c>
      <c r="AH7" s="10">
        <v>37</v>
      </c>
      <c r="AI7" s="10"/>
      <c r="AJ7" s="10">
        <v>92</v>
      </c>
      <c r="AK7" s="10">
        <v>101</v>
      </c>
      <c r="AL7" s="10">
        <v>29</v>
      </c>
      <c r="AM7" s="10">
        <v>5</v>
      </c>
      <c r="AN7" s="10">
        <v>40</v>
      </c>
    </row>
    <row r="8" spans="2:40" ht="30" customHeight="1" x14ac:dyDescent="0.25">
      <c r="B8" s="11" t="s">
        <v>20</v>
      </c>
      <c r="C8" s="11">
        <v>321</v>
      </c>
      <c r="D8" s="11">
        <v>148</v>
      </c>
      <c r="E8" s="11">
        <v>169</v>
      </c>
      <c r="F8" s="11"/>
      <c r="G8" s="11">
        <v>73</v>
      </c>
      <c r="H8" s="11">
        <v>58</v>
      </c>
      <c r="I8" s="11">
        <v>49</v>
      </c>
      <c r="J8" s="11">
        <v>53</v>
      </c>
      <c r="K8" s="11">
        <v>31</v>
      </c>
      <c r="L8" s="11">
        <v>56</v>
      </c>
      <c r="M8" s="11"/>
      <c r="N8" s="11">
        <v>87</v>
      </c>
      <c r="O8" s="11">
        <v>65</v>
      </c>
      <c r="P8" s="11">
        <v>77</v>
      </c>
      <c r="Q8" s="11">
        <v>91</v>
      </c>
      <c r="R8" s="11"/>
      <c r="S8" s="11">
        <v>51</v>
      </c>
      <c r="T8" s="11">
        <v>32</v>
      </c>
      <c r="U8" s="11">
        <v>25</v>
      </c>
      <c r="V8" s="11">
        <v>24</v>
      </c>
      <c r="W8" s="11">
        <v>30</v>
      </c>
      <c r="X8" s="11">
        <v>36</v>
      </c>
      <c r="Y8" s="11">
        <v>20</v>
      </c>
      <c r="Z8" s="11">
        <v>14</v>
      </c>
      <c r="AA8" s="11">
        <v>38</v>
      </c>
      <c r="AB8" s="11">
        <v>29</v>
      </c>
      <c r="AC8" s="11">
        <v>11</v>
      </c>
      <c r="AD8" s="11">
        <v>11</v>
      </c>
      <c r="AE8" s="11"/>
      <c r="AF8" s="11">
        <v>103</v>
      </c>
      <c r="AG8" s="11">
        <v>142</v>
      </c>
      <c r="AH8" s="11">
        <v>39</v>
      </c>
      <c r="AI8" s="11"/>
      <c r="AJ8" s="11">
        <v>92</v>
      </c>
      <c r="AK8" s="11">
        <v>102</v>
      </c>
      <c r="AL8" s="11">
        <v>28</v>
      </c>
      <c r="AM8" s="11">
        <v>6</v>
      </c>
      <c r="AN8" s="11">
        <v>42</v>
      </c>
    </row>
    <row r="9" spans="2:40" x14ac:dyDescent="0.25">
      <c r="B9" s="18" t="s">
        <v>296</v>
      </c>
      <c r="C9" s="17">
        <v>2.7465723257349101E-2</v>
      </c>
      <c r="D9" s="17">
        <v>3.1420815640512502E-2</v>
      </c>
      <c r="E9" s="17">
        <v>2.4487194144670099E-2</v>
      </c>
      <c r="F9" s="17"/>
      <c r="G9" s="17">
        <v>2.56700258661916E-2</v>
      </c>
      <c r="H9" s="17">
        <v>1.6111712219506701E-2</v>
      </c>
      <c r="I9" s="17">
        <v>2.5032543603859699E-2</v>
      </c>
      <c r="J9" s="17">
        <v>2.1959773921926599E-2</v>
      </c>
      <c r="K9" s="17">
        <v>3.3053887471568302E-2</v>
      </c>
      <c r="L9" s="17">
        <v>4.5839744814430497E-2</v>
      </c>
      <c r="M9" s="17"/>
      <c r="N9" s="17">
        <v>3.2426593671709601E-2</v>
      </c>
      <c r="O9" s="17">
        <v>4.2249376187108202E-2</v>
      </c>
      <c r="P9" s="17">
        <v>1.25396621933402E-2</v>
      </c>
      <c r="Q9" s="17">
        <v>2.5065555386989902E-2</v>
      </c>
      <c r="R9" s="17"/>
      <c r="S9" s="17">
        <v>1.77559527542927E-2</v>
      </c>
      <c r="T9" s="17">
        <v>0</v>
      </c>
      <c r="U9" s="17">
        <v>0</v>
      </c>
      <c r="V9" s="17">
        <v>3.8339470624369099E-2</v>
      </c>
      <c r="W9" s="17">
        <v>4.0846809706514997E-2</v>
      </c>
      <c r="X9" s="17">
        <v>2.33085157827113E-2</v>
      </c>
      <c r="Y9" s="17">
        <v>5.72452867378637E-2</v>
      </c>
      <c r="Z9" s="17">
        <v>5.73684880132347E-2</v>
      </c>
      <c r="AA9" s="17">
        <v>5.2690327773573298E-2</v>
      </c>
      <c r="AB9" s="17">
        <v>3.3738909891552801E-2</v>
      </c>
      <c r="AC9" s="17">
        <v>0</v>
      </c>
      <c r="AD9" s="17">
        <v>0</v>
      </c>
      <c r="AE9" s="17"/>
      <c r="AF9" s="17">
        <v>3.71423112032052E-2</v>
      </c>
      <c r="AG9" s="17">
        <v>2.8555260096366799E-2</v>
      </c>
      <c r="AH9" s="17">
        <v>0</v>
      </c>
      <c r="AI9" s="17"/>
      <c r="AJ9" s="17">
        <v>3.82845377790356E-2</v>
      </c>
      <c r="AK9" s="17">
        <v>3.05292827593481E-2</v>
      </c>
      <c r="AL9" s="17">
        <v>0</v>
      </c>
      <c r="AM9" s="17">
        <v>0</v>
      </c>
      <c r="AN9" s="17">
        <v>2.3218141156461401E-2</v>
      </c>
    </row>
    <row r="10" spans="2:40" ht="30" x14ac:dyDescent="0.25">
      <c r="B10" s="18" t="s">
        <v>297</v>
      </c>
      <c r="C10" s="17">
        <v>0.102582981319704</v>
      </c>
      <c r="D10" s="17">
        <v>0.12321960236196</v>
      </c>
      <c r="E10" s="17">
        <v>8.6327168456573497E-2</v>
      </c>
      <c r="F10" s="17"/>
      <c r="G10" s="17">
        <v>9.6510934862668402E-2</v>
      </c>
      <c r="H10" s="17">
        <v>7.0557984568679996E-2</v>
      </c>
      <c r="I10" s="17">
        <v>0.11751812317096499</v>
      </c>
      <c r="J10" s="17">
        <v>0.109949540827024</v>
      </c>
      <c r="K10" s="17">
        <v>6.2680917858272803E-2</v>
      </c>
      <c r="L10" s="17">
        <v>0.14637483103889801</v>
      </c>
      <c r="M10" s="17"/>
      <c r="N10" s="17">
        <v>0.112137179970101</v>
      </c>
      <c r="O10" s="17">
        <v>0.13892634449477101</v>
      </c>
      <c r="P10" s="17">
        <v>0.143271211926847</v>
      </c>
      <c r="Q10" s="17">
        <v>3.39547291005819E-2</v>
      </c>
      <c r="R10" s="17"/>
      <c r="S10" s="17">
        <v>4.14314611248673E-2</v>
      </c>
      <c r="T10" s="17">
        <v>5.5808284568312702E-2</v>
      </c>
      <c r="U10" s="17">
        <v>0.16210182773788201</v>
      </c>
      <c r="V10" s="17">
        <v>9.6469534161563203E-2</v>
      </c>
      <c r="W10" s="17">
        <v>6.5509862036825794E-2</v>
      </c>
      <c r="X10" s="17">
        <v>0.105674888342637</v>
      </c>
      <c r="Y10" s="17">
        <v>8.7805183530133502E-2</v>
      </c>
      <c r="Z10" s="17">
        <v>7.9471656662537707E-2</v>
      </c>
      <c r="AA10" s="17">
        <v>0.12790502775218399</v>
      </c>
      <c r="AB10" s="17">
        <v>0.197390708013925</v>
      </c>
      <c r="AC10" s="17">
        <v>8.1601759593298198E-2</v>
      </c>
      <c r="AD10" s="17">
        <v>0.24420992436771299</v>
      </c>
      <c r="AE10" s="17"/>
      <c r="AF10" s="17">
        <v>9.3701188054243906E-2</v>
      </c>
      <c r="AG10" s="17">
        <v>0.119299137635321</v>
      </c>
      <c r="AH10" s="17">
        <v>0.115891208571148</v>
      </c>
      <c r="AI10" s="17"/>
      <c r="AJ10" s="17">
        <v>0.15774607228916501</v>
      </c>
      <c r="AK10" s="17">
        <v>4.9337557427726303E-2</v>
      </c>
      <c r="AL10" s="17">
        <v>0.104031595306672</v>
      </c>
      <c r="AM10" s="17">
        <v>0.158874022191167</v>
      </c>
      <c r="AN10" s="17">
        <v>0.13352640696131299</v>
      </c>
    </row>
    <row r="11" spans="2:40" ht="30" x14ac:dyDescent="0.25">
      <c r="B11" s="18" t="s">
        <v>298</v>
      </c>
      <c r="C11" s="17">
        <v>0.145268479006496</v>
      </c>
      <c r="D11" s="17">
        <v>0.137471041960741</v>
      </c>
      <c r="E11" s="17">
        <v>0.154639909048715</v>
      </c>
      <c r="F11" s="17"/>
      <c r="G11" s="17">
        <v>0.20193549655426399</v>
      </c>
      <c r="H11" s="17">
        <v>0.157105403694005</v>
      </c>
      <c r="I11" s="17">
        <v>0.157893970138104</v>
      </c>
      <c r="J11" s="17">
        <v>4.64439366360275E-2</v>
      </c>
      <c r="K11" s="17">
        <v>0.121784773446161</v>
      </c>
      <c r="L11" s="17">
        <v>0.15395503751161899</v>
      </c>
      <c r="M11" s="17"/>
      <c r="N11" s="17">
        <v>7.2259280080210805E-2</v>
      </c>
      <c r="O11" s="17">
        <v>0.19962644305604399</v>
      </c>
      <c r="P11" s="17">
        <v>0.19305028843300201</v>
      </c>
      <c r="Q11" s="17">
        <v>0.12518325910832301</v>
      </c>
      <c r="R11" s="17"/>
      <c r="S11" s="17">
        <v>0.106107719189341</v>
      </c>
      <c r="T11" s="17">
        <v>0.24697238200567501</v>
      </c>
      <c r="U11" s="17">
        <v>7.7992644598277996E-2</v>
      </c>
      <c r="V11" s="17">
        <v>0.35845322864624801</v>
      </c>
      <c r="W11" s="17">
        <v>0.112574339304968</v>
      </c>
      <c r="X11" s="17">
        <v>0.127615603704438</v>
      </c>
      <c r="Y11" s="17">
        <v>0.180570078473202</v>
      </c>
      <c r="Z11" s="17">
        <v>0.14154396870580899</v>
      </c>
      <c r="AA11" s="17">
        <v>0.14963257369343</v>
      </c>
      <c r="AB11" s="17">
        <v>0.12224305472519401</v>
      </c>
      <c r="AC11" s="17">
        <v>0</v>
      </c>
      <c r="AD11" s="17">
        <v>0</v>
      </c>
      <c r="AE11" s="17"/>
      <c r="AF11" s="17">
        <v>0.15786085902501601</v>
      </c>
      <c r="AG11" s="17">
        <v>0.109691087817504</v>
      </c>
      <c r="AH11" s="17">
        <v>0.100753444810374</v>
      </c>
      <c r="AI11" s="17"/>
      <c r="AJ11" s="17">
        <v>0.19507781203479599</v>
      </c>
      <c r="AK11" s="17">
        <v>0.13915331647170501</v>
      </c>
      <c r="AL11" s="17">
        <v>3.9099141847116298E-2</v>
      </c>
      <c r="AM11" s="17">
        <v>0</v>
      </c>
      <c r="AN11" s="17">
        <v>0.114084020038175</v>
      </c>
    </row>
    <row r="12" spans="2:40" ht="30" x14ac:dyDescent="0.25">
      <c r="B12" s="18" t="s">
        <v>299</v>
      </c>
      <c r="C12" s="17">
        <v>0.160184641496323</v>
      </c>
      <c r="D12" s="17">
        <v>0.19737310342851699</v>
      </c>
      <c r="E12" s="17">
        <v>0.124559521076999</v>
      </c>
      <c r="F12" s="17"/>
      <c r="G12" s="17">
        <v>0.13039010574399401</v>
      </c>
      <c r="H12" s="17">
        <v>0.264809575049678</v>
      </c>
      <c r="I12" s="17">
        <v>0.13636351516633499</v>
      </c>
      <c r="J12" s="17">
        <v>0.25582837656554802</v>
      </c>
      <c r="K12" s="17">
        <v>0.114146742190019</v>
      </c>
      <c r="L12" s="17">
        <v>4.68073231972988E-2</v>
      </c>
      <c r="M12" s="17"/>
      <c r="N12" s="17">
        <v>0.16759227711213701</v>
      </c>
      <c r="O12" s="17">
        <v>0.107698845780431</v>
      </c>
      <c r="P12" s="17">
        <v>0.17237580732133601</v>
      </c>
      <c r="Q12" s="17">
        <v>0.18247770892835399</v>
      </c>
      <c r="R12" s="17"/>
      <c r="S12" s="17">
        <v>0.26328789121914897</v>
      </c>
      <c r="T12" s="17">
        <v>0.17223403562266501</v>
      </c>
      <c r="U12" s="17">
        <v>0.120972925103146</v>
      </c>
      <c r="V12" s="17">
        <v>0.13990049827991699</v>
      </c>
      <c r="W12" s="17">
        <v>0.144157235581618</v>
      </c>
      <c r="X12" s="17">
        <v>0.11055142655912401</v>
      </c>
      <c r="Y12" s="17">
        <v>0.15718884550892201</v>
      </c>
      <c r="Z12" s="17">
        <v>0.19817337457527101</v>
      </c>
      <c r="AA12" s="17">
        <v>0.15923022628064901</v>
      </c>
      <c r="AB12" s="17">
        <v>8.1286634819481396E-2</v>
      </c>
      <c r="AC12" s="17">
        <v>0.19288446807765999</v>
      </c>
      <c r="AD12" s="17">
        <v>0.114350798779545</v>
      </c>
      <c r="AE12" s="17"/>
      <c r="AF12" s="17">
        <v>0.18539421295435601</v>
      </c>
      <c r="AG12" s="17">
        <v>0.16119268019279401</v>
      </c>
      <c r="AH12" s="17">
        <v>0.16732224210178101</v>
      </c>
      <c r="AI12" s="17"/>
      <c r="AJ12" s="17">
        <v>0.111666711507335</v>
      </c>
      <c r="AK12" s="17">
        <v>0.202825543066806</v>
      </c>
      <c r="AL12" s="17">
        <v>0.144142442281565</v>
      </c>
      <c r="AM12" s="17">
        <v>0.26800735363719003</v>
      </c>
      <c r="AN12" s="17">
        <v>0.18614492312575801</v>
      </c>
    </row>
    <row r="13" spans="2:40" ht="30" x14ac:dyDescent="0.25">
      <c r="B13" s="18" t="s">
        <v>300</v>
      </c>
      <c r="C13" s="17">
        <v>0.10052051690736299</v>
      </c>
      <c r="D13" s="17">
        <v>7.4104823467446304E-2</v>
      </c>
      <c r="E13" s="17">
        <v>0.12539666654627499</v>
      </c>
      <c r="F13" s="17"/>
      <c r="G13" s="17">
        <v>0.13743028904355001</v>
      </c>
      <c r="H13" s="17">
        <v>0.12176034809128999</v>
      </c>
      <c r="I13" s="17">
        <v>8.7916549215394907E-2</v>
      </c>
      <c r="J13" s="17">
        <v>4.1824671923790101E-2</v>
      </c>
      <c r="K13" s="17">
        <v>0.153776945726501</v>
      </c>
      <c r="L13" s="17">
        <v>6.6393125037422604E-2</v>
      </c>
      <c r="M13" s="17"/>
      <c r="N13" s="17">
        <v>0.118132396150028</v>
      </c>
      <c r="O13" s="17">
        <v>0.10220580607861</v>
      </c>
      <c r="P13" s="17">
        <v>4.17322508153724E-2</v>
      </c>
      <c r="Q13" s="17">
        <v>0.13355406232037001</v>
      </c>
      <c r="R13" s="17"/>
      <c r="S13" s="17">
        <v>0.18675794139039001</v>
      </c>
      <c r="T13" s="17">
        <v>3.2249264937167801E-2</v>
      </c>
      <c r="U13" s="17">
        <v>0.23245619881808199</v>
      </c>
      <c r="V13" s="17">
        <v>4.2873945163324399E-2</v>
      </c>
      <c r="W13" s="17">
        <v>0.14765376209744499</v>
      </c>
      <c r="X13" s="17">
        <v>8.2501260887074102E-2</v>
      </c>
      <c r="Y13" s="17">
        <v>0</v>
      </c>
      <c r="Z13" s="17">
        <v>0.12591944359855201</v>
      </c>
      <c r="AA13" s="17">
        <v>2.6928583350104E-2</v>
      </c>
      <c r="AB13" s="17">
        <v>3.0260349399572201E-2</v>
      </c>
      <c r="AC13" s="17">
        <v>9.2917534878358396E-2</v>
      </c>
      <c r="AD13" s="17">
        <v>0.25348232241607199</v>
      </c>
      <c r="AE13" s="17"/>
      <c r="AF13" s="17">
        <v>6.7083260111371903E-2</v>
      </c>
      <c r="AG13" s="17">
        <v>0.133484166249597</v>
      </c>
      <c r="AH13" s="17">
        <v>2.2343425408274799E-2</v>
      </c>
      <c r="AI13" s="17"/>
      <c r="AJ13" s="17">
        <v>7.6333224161947794E-2</v>
      </c>
      <c r="AK13" s="17">
        <v>0.116364604722364</v>
      </c>
      <c r="AL13" s="17">
        <v>0.133045661839052</v>
      </c>
      <c r="AM13" s="17">
        <v>0</v>
      </c>
      <c r="AN13" s="17">
        <v>0.121766080233631</v>
      </c>
    </row>
    <row r="14" spans="2:40" ht="30" x14ac:dyDescent="0.25">
      <c r="B14" s="18" t="s">
        <v>301</v>
      </c>
      <c r="C14" s="17">
        <v>0.104512712165248</v>
      </c>
      <c r="D14" s="17">
        <v>0.100117020273954</v>
      </c>
      <c r="E14" s="17">
        <v>0.103943262734665</v>
      </c>
      <c r="F14" s="17"/>
      <c r="G14" s="17">
        <v>0.15174067167726099</v>
      </c>
      <c r="H14" s="17">
        <v>8.7224311333935906E-2</v>
      </c>
      <c r="I14" s="17">
        <v>0.15010190936758699</v>
      </c>
      <c r="J14" s="17">
        <v>6.6405743223900707E-2</v>
      </c>
      <c r="K14" s="17">
        <v>2.87694832191219E-2</v>
      </c>
      <c r="L14" s="17">
        <v>9.9253557634370701E-2</v>
      </c>
      <c r="M14" s="17"/>
      <c r="N14" s="17">
        <v>8.5863156449798597E-2</v>
      </c>
      <c r="O14" s="17">
        <v>0.13282012431425799</v>
      </c>
      <c r="P14" s="17">
        <v>0.151031313683439</v>
      </c>
      <c r="Q14" s="17">
        <v>6.3723470431454599E-2</v>
      </c>
      <c r="R14" s="17"/>
      <c r="S14" s="17">
        <v>5.9997079682452097E-2</v>
      </c>
      <c r="T14" s="17">
        <v>8.33788319773381E-2</v>
      </c>
      <c r="U14" s="17">
        <v>0.17171090019986299</v>
      </c>
      <c r="V14" s="17">
        <v>8.2596966328539204E-2</v>
      </c>
      <c r="W14" s="17">
        <v>0.189929249951588</v>
      </c>
      <c r="X14" s="17">
        <v>0.116806427315252</v>
      </c>
      <c r="Y14" s="17">
        <v>4.0310014563743099E-2</v>
      </c>
      <c r="Z14" s="17">
        <v>6.4488976159713093E-2</v>
      </c>
      <c r="AA14" s="17">
        <v>0.157185185956255</v>
      </c>
      <c r="AB14" s="17">
        <v>6.88824720178077E-2</v>
      </c>
      <c r="AC14" s="17">
        <v>0.17828752627604799</v>
      </c>
      <c r="AD14" s="17">
        <v>0</v>
      </c>
      <c r="AE14" s="17"/>
      <c r="AF14" s="17">
        <v>8.6103358512685302E-2</v>
      </c>
      <c r="AG14" s="17">
        <v>0.111044985440721</v>
      </c>
      <c r="AH14" s="17">
        <v>8.1025452367714801E-2</v>
      </c>
      <c r="AI14" s="17"/>
      <c r="AJ14" s="17">
        <v>9.3066604630960906E-2</v>
      </c>
      <c r="AK14" s="17">
        <v>0.10031000211189101</v>
      </c>
      <c r="AL14" s="17">
        <v>0.17793271276653</v>
      </c>
      <c r="AM14" s="17">
        <v>0.17533361891749499</v>
      </c>
      <c r="AN14" s="17">
        <v>0.119375268460702</v>
      </c>
    </row>
    <row r="15" spans="2:40" ht="30" x14ac:dyDescent="0.25">
      <c r="B15" s="18" t="s">
        <v>302</v>
      </c>
      <c r="C15" s="17">
        <v>5.16071407818589E-2</v>
      </c>
      <c r="D15" s="17">
        <v>3.74116068084904E-2</v>
      </c>
      <c r="E15" s="17">
        <v>6.4933021416067396E-2</v>
      </c>
      <c r="F15" s="17"/>
      <c r="G15" s="17">
        <v>5.4805231376094297E-2</v>
      </c>
      <c r="H15" s="17">
        <v>8.7974635730327405E-2</v>
      </c>
      <c r="I15" s="17">
        <v>0</v>
      </c>
      <c r="J15" s="17">
        <v>0.121119661313451</v>
      </c>
      <c r="K15" s="17">
        <v>0</v>
      </c>
      <c r="L15" s="17">
        <v>1.84997126349979E-2</v>
      </c>
      <c r="M15" s="17"/>
      <c r="N15" s="17">
        <v>3.5675820175955802E-2</v>
      </c>
      <c r="O15" s="17">
        <v>2.95338349199811E-2</v>
      </c>
      <c r="P15" s="17">
        <v>6.9996866024292698E-2</v>
      </c>
      <c r="Q15" s="17">
        <v>6.7755485832726406E-2</v>
      </c>
      <c r="R15" s="17"/>
      <c r="S15" s="17">
        <v>3.7539209332272103E-2</v>
      </c>
      <c r="T15" s="17">
        <v>6.3225932589396197E-2</v>
      </c>
      <c r="U15" s="17">
        <v>0</v>
      </c>
      <c r="V15" s="17">
        <v>4.0702932959855803E-2</v>
      </c>
      <c r="W15" s="17">
        <v>4.1369107822988499E-2</v>
      </c>
      <c r="X15" s="17">
        <v>5.73603856784273E-2</v>
      </c>
      <c r="Y15" s="17">
        <v>9.7021029871136005E-2</v>
      </c>
      <c r="Z15" s="17">
        <v>0.13900005159560699</v>
      </c>
      <c r="AA15" s="17">
        <v>6.1078234889895902E-2</v>
      </c>
      <c r="AB15" s="17">
        <v>3.6158738338115899E-2</v>
      </c>
      <c r="AC15" s="17">
        <v>9.4129820991381993E-2</v>
      </c>
      <c r="AD15" s="17">
        <v>0</v>
      </c>
      <c r="AE15" s="17"/>
      <c r="AF15" s="17">
        <v>4.10184850547929E-2</v>
      </c>
      <c r="AG15" s="17">
        <v>5.1153822599877698E-2</v>
      </c>
      <c r="AH15" s="17">
        <v>7.5691323505122296E-2</v>
      </c>
      <c r="AI15" s="17"/>
      <c r="AJ15" s="17">
        <v>6.7955576493545403E-2</v>
      </c>
      <c r="AK15" s="17">
        <v>2.9434440752477899E-2</v>
      </c>
      <c r="AL15" s="17">
        <v>7.5136270115296902E-2</v>
      </c>
      <c r="AM15" s="17">
        <v>0</v>
      </c>
      <c r="AN15" s="17">
        <v>4.9075961944694803E-2</v>
      </c>
    </row>
    <row r="16" spans="2:40" x14ac:dyDescent="0.25">
      <c r="B16" s="18" t="s">
        <v>303</v>
      </c>
      <c r="C16" s="17">
        <v>8.7897096958385199E-2</v>
      </c>
      <c r="D16" s="17">
        <v>7.72470699296922E-2</v>
      </c>
      <c r="E16" s="17">
        <v>9.3357613943304302E-2</v>
      </c>
      <c r="F16" s="17"/>
      <c r="G16" s="17">
        <v>0.112343651814951</v>
      </c>
      <c r="H16" s="17">
        <v>9.1247888472272207E-2</v>
      </c>
      <c r="I16" s="17">
        <v>0.12965655465287801</v>
      </c>
      <c r="J16" s="17">
        <v>4.30891792207415E-2</v>
      </c>
      <c r="K16" s="17">
        <v>9.2625357935861796E-2</v>
      </c>
      <c r="L16" s="17">
        <v>5.5212090166102797E-2</v>
      </c>
      <c r="M16" s="17"/>
      <c r="N16" s="17">
        <v>7.6195735550500507E-2</v>
      </c>
      <c r="O16" s="17">
        <v>7.2339151997484197E-2</v>
      </c>
      <c r="P16" s="17">
        <v>8.8235140404309298E-2</v>
      </c>
      <c r="Q16" s="17">
        <v>0.111059092714842</v>
      </c>
      <c r="R16" s="17"/>
      <c r="S16" s="17">
        <v>8.8325220347955397E-2</v>
      </c>
      <c r="T16" s="17">
        <v>8.0416319275923298E-2</v>
      </c>
      <c r="U16" s="17">
        <v>0</v>
      </c>
      <c r="V16" s="17">
        <v>0.103274970655283</v>
      </c>
      <c r="W16" s="17">
        <v>0.110862322937405</v>
      </c>
      <c r="X16" s="17">
        <v>0.10939874421457001</v>
      </c>
      <c r="Y16" s="17">
        <v>0.24752156405419501</v>
      </c>
      <c r="Z16" s="17">
        <v>0</v>
      </c>
      <c r="AA16" s="17">
        <v>0.108150650895279</v>
      </c>
      <c r="AB16" s="17">
        <v>0</v>
      </c>
      <c r="AC16" s="17">
        <v>0.20062980870471001</v>
      </c>
      <c r="AD16" s="17">
        <v>0</v>
      </c>
      <c r="AE16" s="17"/>
      <c r="AF16" s="17">
        <v>8.1276896173094498E-2</v>
      </c>
      <c r="AG16" s="17">
        <v>6.0099398295302697E-2</v>
      </c>
      <c r="AH16" s="17">
        <v>0.16158501294906</v>
      </c>
      <c r="AI16" s="17"/>
      <c r="AJ16" s="17">
        <v>3.7324543262210297E-2</v>
      </c>
      <c r="AK16" s="17">
        <v>0.13850109973156599</v>
      </c>
      <c r="AL16" s="17">
        <v>3.4567651776996999E-2</v>
      </c>
      <c r="AM16" s="17">
        <v>0.17229185188290499</v>
      </c>
      <c r="AN16" s="17">
        <v>7.7050722157369106E-2</v>
      </c>
    </row>
    <row r="17" spans="2:40" x14ac:dyDescent="0.25">
      <c r="B17" s="18" t="s">
        <v>64</v>
      </c>
      <c r="C17" s="19">
        <v>0.219960708107273</v>
      </c>
      <c r="D17" s="19">
        <v>0.22163491612868599</v>
      </c>
      <c r="E17" s="19">
        <v>0.22235564263273</v>
      </c>
      <c r="F17" s="19"/>
      <c r="G17" s="19">
        <v>8.9173593061025597E-2</v>
      </c>
      <c r="H17" s="19">
        <v>0.103208140840305</v>
      </c>
      <c r="I17" s="19">
        <v>0.19551683468487699</v>
      </c>
      <c r="J17" s="19">
        <v>0.29337911636759101</v>
      </c>
      <c r="K17" s="19">
        <v>0.39316189215249397</v>
      </c>
      <c r="L17" s="19">
        <v>0.36766457796486002</v>
      </c>
      <c r="M17" s="19"/>
      <c r="N17" s="19">
        <v>0.29971756083955797</v>
      </c>
      <c r="O17" s="19">
        <v>0.17460007317131199</v>
      </c>
      <c r="P17" s="19">
        <v>0.12776745919806101</v>
      </c>
      <c r="Q17" s="19">
        <v>0.25722663617635799</v>
      </c>
      <c r="R17" s="19"/>
      <c r="S17" s="19">
        <v>0.19879752495928099</v>
      </c>
      <c r="T17" s="19">
        <v>0.265714949023522</v>
      </c>
      <c r="U17" s="19">
        <v>0.234765503542749</v>
      </c>
      <c r="V17" s="19">
        <v>9.7388453180900406E-2</v>
      </c>
      <c r="W17" s="19">
        <v>0.14709731056064701</v>
      </c>
      <c r="X17" s="19">
        <v>0.26678274751576803</v>
      </c>
      <c r="Y17" s="19">
        <v>0.132337997260805</v>
      </c>
      <c r="Z17" s="19">
        <v>0.19403404068927499</v>
      </c>
      <c r="AA17" s="19">
        <v>0.15719918940862901</v>
      </c>
      <c r="AB17" s="19">
        <v>0.43003913279435102</v>
      </c>
      <c r="AC17" s="19">
        <v>0.15954908147854299</v>
      </c>
      <c r="AD17" s="19">
        <v>0.38795695443667</v>
      </c>
      <c r="AE17" s="19"/>
      <c r="AF17" s="19">
        <v>0.25041942891123398</v>
      </c>
      <c r="AG17" s="19">
        <v>0.22547946167251501</v>
      </c>
      <c r="AH17" s="19">
        <v>0.27538789028652599</v>
      </c>
      <c r="AI17" s="19"/>
      <c r="AJ17" s="19">
        <v>0.222544917841004</v>
      </c>
      <c r="AK17" s="19">
        <v>0.19354415295611499</v>
      </c>
      <c r="AL17" s="19">
        <v>0.29204452406677101</v>
      </c>
      <c r="AM17" s="19">
        <v>0.22549315337124301</v>
      </c>
      <c r="AN17" s="19">
        <v>0.175758475921896</v>
      </c>
    </row>
    <row r="18" spans="2:40" x14ac:dyDescent="0.25">
      <c r="B18" s="16" t="s">
        <v>337</v>
      </c>
    </row>
    <row r="19" spans="2:40" x14ac:dyDescent="0.25">
      <c r="B19" t="s">
        <v>67</v>
      </c>
    </row>
    <row r="20" spans="2:40" x14ac:dyDescent="0.25">
      <c r="B20" t="s">
        <v>68</v>
      </c>
    </row>
    <row r="22" spans="2:40" x14ac:dyDescent="0.25">
      <c r="B22"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B2:AN17"/>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308</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316</v>
      </c>
      <c r="D7" s="10">
        <v>142</v>
      </c>
      <c r="E7" s="10">
        <v>171</v>
      </c>
      <c r="F7" s="10"/>
      <c r="G7" s="10">
        <v>72</v>
      </c>
      <c r="H7" s="10">
        <v>57</v>
      </c>
      <c r="I7" s="10">
        <v>45</v>
      </c>
      <c r="J7" s="10">
        <v>47</v>
      </c>
      <c r="K7" s="10">
        <v>33</v>
      </c>
      <c r="L7" s="10">
        <v>62</v>
      </c>
      <c r="M7" s="10"/>
      <c r="N7" s="10">
        <v>92</v>
      </c>
      <c r="O7" s="10">
        <v>69</v>
      </c>
      <c r="P7" s="10">
        <v>71</v>
      </c>
      <c r="Q7" s="10">
        <v>83</v>
      </c>
      <c r="R7" s="10"/>
      <c r="S7" s="10">
        <v>50</v>
      </c>
      <c r="T7" s="10">
        <v>33</v>
      </c>
      <c r="U7" s="10">
        <v>25</v>
      </c>
      <c r="V7" s="10">
        <v>22</v>
      </c>
      <c r="W7" s="10">
        <v>27</v>
      </c>
      <c r="X7" s="10">
        <v>37</v>
      </c>
      <c r="Y7" s="10">
        <v>21</v>
      </c>
      <c r="Z7" s="10">
        <v>15</v>
      </c>
      <c r="AA7" s="10">
        <v>38</v>
      </c>
      <c r="AB7" s="10">
        <v>29</v>
      </c>
      <c r="AC7" s="10">
        <v>11</v>
      </c>
      <c r="AD7" s="10">
        <v>8</v>
      </c>
      <c r="AE7" s="10"/>
      <c r="AF7" s="10">
        <v>101</v>
      </c>
      <c r="AG7" s="10">
        <v>142</v>
      </c>
      <c r="AH7" s="10">
        <v>37</v>
      </c>
      <c r="AI7" s="10"/>
      <c r="AJ7" s="10">
        <v>92</v>
      </c>
      <c r="AK7" s="10">
        <v>101</v>
      </c>
      <c r="AL7" s="10">
        <v>29</v>
      </c>
      <c r="AM7" s="10">
        <v>5</v>
      </c>
      <c r="AN7" s="10">
        <v>40</v>
      </c>
    </row>
    <row r="8" spans="2:40" ht="30" customHeight="1" x14ac:dyDescent="0.25">
      <c r="B8" s="11" t="s">
        <v>20</v>
      </c>
      <c r="C8" s="11">
        <v>321</v>
      </c>
      <c r="D8" s="11">
        <v>148</v>
      </c>
      <c r="E8" s="11">
        <v>169</v>
      </c>
      <c r="F8" s="11"/>
      <c r="G8" s="11">
        <v>73</v>
      </c>
      <c r="H8" s="11">
        <v>58</v>
      </c>
      <c r="I8" s="11">
        <v>49</v>
      </c>
      <c r="J8" s="11">
        <v>53</v>
      </c>
      <c r="K8" s="11">
        <v>31</v>
      </c>
      <c r="L8" s="11">
        <v>56</v>
      </c>
      <c r="M8" s="11"/>
      <c r="N8" s="11">
        <v>87</v>
      </c>
      <c r="O8" s="11">
        <v>65</v>
      </c>
      <c r="P8" s="11">
        <v>77</v>
      </c>
      <c r="Q8" s="11">
        <v>91</v>
      </c>
      <c r="R8" s="11"/>
      <c r="S8" s="11">
        <v>51</v>
      </c>
      <c r="T8" s="11">
        <v>32</v>
      </c>
      <c r="U8" s="11">
        <v>25</v>
      </c>
      <c r="V8" s="11">
        <v>24</v>
      </c>
      <c r="W8" s="11">
        <v>30</v>
      </c>
      <c r="X8" s="11">
        <v>36</v>
      </c>
      <c r="Y8" s="11">
        <v>20</v>
      </c>
      <c r="Z8" s="11">
        <v>14</v>
      </c>
      <c r="AA8" s="11">
        <v>38</v>
      </c>
      <c r="AB8" s="11">
        <v>29</v>
      </c>
      <c r="AC8" s="11">
        <v>11</v>
      </c>
      <c r="AD8" s="11">
        <v>11</v>
      </c>
      <c r="AE8" s="11"/>
      <c r="AF8" s="11">
        <v>103</v>
      </c>
      <c r="AG8" s="11">
        <v>142</v>
      </c>
      <c r="AH8" s="11">
        <v>39</v>
      </c>
      <c r="AI8" s="11"/>
      <c r="AJ8" s="11">
        <v>92</v>
      </c>
      <c r="AK8" s="11">
        <v>102</v>
      </c>
      <c r="AL8" s="11">
        <v>28</v>
      </c>
      <c r="AM8" s="11">
        <v>6</v>
      </c>
      <c r="AN8" s="11">
        <v>42</v>
      </c>
    </row>
    <row r="9" spans="2:40" ht="45" x14ac:dyDescent="0.25">
      <c r="B9" s="18" t="s">
        <v>305</v>
      </c>
      <c r="C9" s="17">
        <v>0.31116834347577099</v>
      </c>
      <c r="D9" s="17">
        <v>0.34344265499885401</v>
      </c>
      <c r="E9" s="17">
        <v>0.28214098573937901</v>
      </c>
      <c r="F9" s="17"/>
      <c r="G9" s="17">
        <v>0.48874706228355602</v>
      </c>
      <c r="H9" s="17">
        <v>0.32612382636467002</v>
      </c>
      <c r="I9" s="17">
        <v>0.31074066146519103</v>
      </c>
      <c r="J9" s="17">
        <v>0.346291558679101</v>
      </c>
      <c r="K9" s="17">
        <v>0.20966206468540299</v>
      </c>
      <c r="L9" s="17">
        <v>8.7801326206998598E-2</v>
      </c>
      <c r="M9" s="17"/>
      <c r="N9" s="17">
        <v>0.28163902689908599</v>
      </c>
      <c r="O9" s="17">
        <v>0.20651436816098401</v>
      </c>
      <c r="P9" s="17">
        <v>0.38228086517820697</v>
      </c>
      <c r="Q9" s="17">
        <v>0.35816893606205702</v>
      </c>
      <c r="R9" s="17"/>
      <c r="S9" s="17">
        <v>0.41811131445176902</v>
      </c>
      <c r="T9" s="17">
        <v>0.31208556627503398</v>
      </c>
      <c r="U9" s="17">
        <v>0.30578390638399799</v>
      </c>
      <c r="V9" s="17">
        <v>0.28227550046690297</v>
      </c>
      <c r="W9" s="17">
        <v>0.37705575795038099</v>
      </c>
      <c r="X9" s="17">
        <v>0.30673419807846602</v>
      </c>
      <c r="Y9" s="17">
        <v>0.15215358698182099</v>
      </c>
      <c r="Z9" s="17">
        <v>0.268270355519104</v>
      </c>
      <c r="AA9" s="17">
        <v>0.30020452567112399</v>
      </c>
      <c r="AB9" s="17">
        <v>0.30838515771341202</v>
      </c>
      <c r="AC9" s="17">
        <v>0.30059674190401198</v>
      </c>
      <c r="AD9" s="17">
        <v>0.114350798779545</v>
      </c>
      <c r="AE9" s="17"/>
      <c r="AF9" s="17">
        <v>0.20494010528113701</v>
      </c>
      <c r="AG9" s="17">
        <v>0.31547416457341898</v>
      </c>
      <c r="AH9" s="17">
        <v>0.39343150835643598</v>
      </c>
      <c r="AI9" s="17"/>
      <c r="AJ9" s="17">
        <v>0.21247144967093401</v>
      </c>
      <c r="AK9" s="17">
        <v>0.319622674122999</v>
      </c>
      <c r="AL9" s="17">
        <v>0.40504595325460702</v>
      </c>
      <c r="AM9" s="17">
        <v>0.22549315337124301</v>
      </c>
      <c r="AN9" s="17">
        <v>0.32065660596996798</v>
      </c>
    </row>
    <row r="10" spans="2:40" ht="60" x14ac:dyDescent="0.25">
      <c r="B10" s="18" t="s">
        <v>306</v>
      </c>
      <c r="C10" s="17">
        <v>0.34909005770542101</v>
      </c>
      <c r="D10" s="17">
        <v>0.35151110711606198</v>
      </c>
      <c r="E10" s="17">
        <v>0.34179927224325302</v>
      </c>
      <c r="F10" s="17"/>
      <c r="G10" s="17">
        <v>0.368556564798591</v>
      </c>
      <c r="H10" s="17">
        <v>0.54023300077160297</v>
      </c>
      <c r="I10" s="17">
        <v>0.25863437376335402</v>
      </c>
      <c r="J10" s="17">
        <v>0.19162612429405901</v>
      </c>
      <c r="K10" s="17">
        <v>0.29561685519270398</v>
      </c>
      <c r="L10" s="17">
        <v>0.38203589658721998</v>
      </c>
      <c r="M10" s="17"/>
      <c r="N10" s="17">
        <v>0.33212272359728301</v>
      </c>
      <c r="O10" s="17">
        <v>0.43404289495894099</v>
      </c>
      <c r="P10" s="17">
        <v>0.34016073652156797</v>
      </c>
      <c r="Q10" s="17">
        <v>0.30392538230905197</v>
      </c>
      <c r="R10" s="17"/>
      <c r="S10" s="17">
        <v>0.35239160327840802</v>
      </c>
      <c r="T10" s="17">
        <v>0.48766644179697399</v>
      </c>
      <c r="U10" s="17">
        <v>0.37670347550057098</v>
      </c>
      <c r="V10" s="17">
        <v>0.41417651672882599</v>
      </c>
      <c r="W10" s="17">
        <v>0.257902913187118</v>
      </c>
      <c r="X10" s="17">
        <v>0.28949008960245698</v>
      </c>
      <c r="Y10" s="17">
        <v>0.48139026008944902</v>
      </c>
      <c r="Z10" s="17">
        <v>0.41617355890535801</v>
      </c>
      <c r="AA10" s="17">
        <v>0.36272540263022202</v>
      </c>
      <c r="AB10" s="17">
        <v>0.229481132951282</v>
      </c>
      <c r="AC10" s="17">
        <v>0.44917589395457602</v>
      </c>
      <c r="AD10" s="17">
        <v>0</v>
      </c>
      <c r="AE10" s="17"/>
      <c r="AF10" s="17">
        <v>0.34648193633978802</v>
      </c>
      <c r="AG10" s="17">
        <v>0.340734918409624</v>
      </c>
      <c r="AH10" s="17">
        <v>0.365991416875245</v>
      </c>
      <c r="AI10" s="17"/>
      <c r="AJ10" s="17">
        <v>0.29907575744113202</v>
      </c>
      <c r="AK10" s="17">
        <v>0.412886990826766</v>
      </c>
      <c r="AL10" s="17">
        <v>0.39692501538084402</v>
      </c>
      <c r="AM10" s="17">
        <v>0.44334097255468502</v>
      </c>
      <c r="AN10" s="17">
        <v>0.36612443139027401</v>
      </c>
    </row>
    <row r="11" spans="2:40" ht="30" x14ac:dyDescent="0.25">
      <c r="B11" s="18" t="s">
        <v>307</v>
      </c>
      <c r="C11" s="17">
        <v>0.23976056701649601</v>
      </c>
      <c r="D11" s="17">
        <v>0.23145496343424099</v>
      </c>
      <c r="E11" s="17">
        <v>0.25123471985467299</v>
      </c>
      <c r="F11" s="17"/>
      <c r="G11" s="17">
        <v>8.9037351872727794E-2</v>
      </c>
      <c r="H11" s="17">
        <v>6.66204247411325E-2</v>
      </c>
      <c r="I11" s="17">
        <v>0.34914848313561597</v>
      </c>
      <c r="J11" s="17">
        <v>0.243955912971175</v>
      </c>
      <c r="K11" s="17">
        <v>0.43958737916631002</v>
      </c>
      <c r="L11" s="17">
        <v>0.404856210426778</v>
      </c>
      <c r="M11" s="17"/>
      <c r="N11" s="17">
        <v>0.237984709667485</v>
      </c>
      <c r="O11" s="17">
        <v>0.30010523899893199</v>
      </c>
      <c r="P11" s="17">
        <v>0.22057315673650699</v>
      </c>
      <c r="Q11" s="17">
        <v>0.21712952272621699</v>
      </c>
      <c r="R11" s="17"/>
      <c r="S11" s="17">
        <v>0.14410504632482601</v>
      </c>
      <c r="T11" s="17">
        <v>0.14523027942314501</v>
      </c>
      <c r="U11" s="17">
        <v>0.20028123627771599</v>
      </c>
      <c r="V11" s="17">
        <v>0.26067403764094699</v>
      </c>
      <c r="W11" s="17">
        <v>0.330542332358086</v>
      </c>
      <c r="X11" s="17">
        <v>0.29034730686592802</v>
      </c>
      <c r="Y11" s="17">
        <v>0.27722117320838802</v>
      </c>
      <c r="Z11" s="17">
        <v>0.24543894740744199</v>
      </c>
      <c r="AA11" s="17">
        <v>0.20950249613129701</v>
      </c>
      <c r="AB11" s="17">
        <v>0.307685131633047</v>
      </c>
      <c r="AC11" s="17">
        <v>8.1601759593298198E-2</v>
      </c>
      <c r="AD11" s="17">
        <v>0.61030013919329196</v>
      </c>
      <c r="AE11" s="17"/>
      <c r="AF11" s="17">
        <v>0.35691936642524402</v>
      </c>
      <c r="AG11" s="17">
        <v>0.20827360681665599</v>
      </c>
      <c r="AH11" s="17">
        <v>0.17916932108446601</v>
      </c>
      <c r="AI11" s="17"/>
      <c r="AJ11" s="17">
        <v>0.405376356691516</v>
      </c>
      <c r="AK11" s="17">
        <v>0.13033749316882001</v>
      </c>
      <c r="AL11" s="17">
        <v>9.88045913850428E-2</v>
      </c>
      <c r="AM11" s="17">
        <v>0.331165874074072</v>
      </c>
      <c r="AN11" s="17">
        <v>0.25598632046873998</v>
      </c>
    </row>
    <row r="12" spans="2:40" x14ac:dyDescent="0.25">
      <c r="B12" s="18" t="s">
        <v>64</v>
      </c>
      <c r="C12" s="19">
        <v>9.9981031802312798E-2</v>
      </c>
      <c r="D12" s="19">
        <v>7.3591274450841807E-2</v>
      </c>
      <c r="E12" s="19">
        <v>0.124825022162695</v>
      </c>
      <c r="F12" s="19"/>
      <c r="G12" s="19">
        <v>5.3659021045125099E-2</v>
      </c>
      <c r="H12" s="19">
        <v>6.7022748122594095E-2</v>
      </c>
      <c r="I12" s="19">
        <v>8.1476481635839801E-2</v>
      </c>
      <c r="J12" s="19">
        <v>0.218126404055665</v>
      </c>
      <c r="K12" s="19">
        <v>5.5133700955583301E-2</v>
      </c>
      <c r="L12" s="19">
        <v>0.12530656677900401</v>
      </c>
      <c r="M12" s="19"/>
      <c r="N12" s="19">
        <v>0.148253539836146</v>
      </c>
      <c r="O12" s="19">
        <v>5.9337497881143397E-2</v>
      </c>
      <c r="P12" s="19">
        <v>5.6985241563717801E-2</v>
      </c>
      <c r="Q12" s="19">
        <v>0.120776158902673</v>
      </c>
      <c r="R12" s="19"/>
      <c r="S12" s="19">
        <v>8.5392035944997502E-2</v>
      </c>
      <c r="T12" s="19">
        <v>5.5017712504846501E-2</v>
      </c>
      <c r="U12" s="19">
        <v>0.117231381837715</v>
      </c>
      <c r="V12" s="19">
        <v>4.2873945163324399E-2</v>
      </c>
      <c r="W12" s="19">
        <v>3.4498996504414702E-2</v>
      </c>
      <c r="X12" s="19">
        <v>0.113428405453149</v>
      </c>
      <c r="Y12" s="19">
        <v>8.92349797203425E-2</v>
      </c>
      <c r="Z12" s="19">
        <v>7.0117138168096102E-2</v>
      </c>
      <c r="AA12" s="19">
        <v>0.12756757556735701</v>
      </c>
      <c r="AB12" s="19">
        <v>0.15444857770226</v>
      </c>
      <c r="AC12" s="19">
        <v>0.16862560454811401</v>
      </c>
      <c r="AD12" s="19">
        <v>0.27534906202716303</v>
      </c>
      <c r="AE12" s="19"/>
      <c r="AF12" s="19">
        <v>9.1658591953831303E-2</v>
      </c>
      <c r="AG12" s="19">
        <v>0.135517310200302</v>
      </c>
      <c r="AH12" s="19">
        <v>6.1407753683853698E-2</v>
      </c>
      <c r="AI12" s="19"/>
      <c r="AJ12" s="19">
        <v>8.3076436196417802E-2</v>
      </c>
      <c r="AK12" s="19">
        <v>0.13715284188141499</v>
      </c>
      <c r="AL12" s="19">
        <v>9.9224439979506099E-2</v>
      </c>
      <c r="AM12" s="19">
        <v>0</v>
      </c>
      <c r="AN12" s="19">
        <v>5.7232642171017999E-2</v>
      </c>
    </row>
    <row r="13" spans="2:40" x14ac:dyDescent="0.25">
      <c r="B13" s="16" t="s">
        <v>337</v>
      </c>
    </row>
    <row r="14" spans="2:40" x14ac:dyDescent="0.25">
      <c r="B14" t="s">
        <v>67</v>
      </c>
    </row>
    <row r="15" spans="2:40" x14ac:dyDescent="0.25">
      <c r="B15" t="s">
        <v>68</v>
      </c>
    </row>
    <row r="17" spans="2:2" x14ac:dyDescent="0.25">
      <c r="B17"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B2:AN22"/>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339</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644</v>
      </c>
      <c r="D7" s="10">
        <v>309</v>
      </c>
      <c r="E7" s="10">
        <v>332</v>
      </c>
      <c r="F7" s="10"/>
      <c r="G7" s="10">
        <v>116</v>
      </c>
      <c r="H7" s="10">
        <v>117</v>
      </c>
      <c r="I7" s="10">
        <v>94</v>
      </c>
      <c r="J7" s="10">
        <v>101</v>
      </c>
      <c r="K7" s="10">
        <v>97</v>
      </c>
      <c r="L7" s="10">
        <v>119</v>
      </c>
      <c r="M7" s="10"/>
      <c r="N7" s="10">
        <v>206</v>
      </c>
      <c r="O7" s="10">
        <v>157</v>
      </c>
      <c r="P7" s="10">
        <v>114</v>
      </c>
      <c r="Q7" s="10">
        <v>164</v>
      </c>
      <c r="R7" s="10"/>
      <c r="S7" s="10">
        <v>84</v>
      </c>
      <c r="T7" s="10">
        <v>84</v>
      </c>
      <c r="U7" s="10">
        <v>63</v>
      </c>
      <c r="V7" s="10">
        <v>55</v>
      </c>
      <c r="W7" s="10">
        <v>37</v>
      </c>
      <c r="X7" s="10">
        <v>58</v>
      </c>
      <c r="Y7" s="10">
        <v>48</v>
      </c>
      <c r="Z7" s="10">
        <v>18</v>
      </c>
      <c r="AA7" s="10">
        <v>83</v>
      </c>
      <c r="AB7" s="10">
        <v>66</v>
      </c>
      <c r="AC7" s="10">
        <v>32</v>
      </c>
      <c r="AD7" s="10">
        <v>16</v>
      </c>
      <c r="AE7" s="10"/>
      <c r="AF7" s="10">
        <v>193</v>
      </c>
      <c r="AG7" s="10">
        <v>330</v>
      </c>
      <c r="AH7" s="10">
        <v>62</v>
      </c>
      <c r="AI7" s="10"/>
      <c r="AJ7" s="10">
        <v>191</v>
      </c>
      <c r="AK7" s="10">
        <v>237</v>
      </c>
      <c r="AL7" s="10">
        <v>52</v>
      </c>
      <c r="AM7" s="10">
        <v>7</v>
      </c>
      <c r="AN7" s="10">
        <v>57</v>
      </c>
    </row>
    <row r="8" spans="2:40" ht="30" customHeight="1" x14ac:dyDescent="0.25">
      <c r="B8" s="11" t="s">
        <v>20</v>
      </c>
      <c r="C8" s="11">
        <v>645</v>
      </c>
      <c r="D8" s="11">
        <v>315</v>
      </c>
      <c r="E8" s="11">
        <v>327</v>
      </c>
      <c r="F8" s="11"/>
      <c r="G8" s="11">
        <v>119</v>
      </c>
      <c r="H8" s="11">
        <v>118</v>
      </c>
      <c r="I8" s="11">
        <v>102</v>
      </c>
      <c r="J8" s="11">
        <v>110</v>
      </c>
      <c r="K8" s="11">
        <v>90</v>
      </c>
      <c r="L8" s="11">
        <v>106</v>
      </c>
      <c r="M8" s="11"/>
      <c r="N8" s="11">
        <v>193</v>
      </c>
      <c r="O8" s="11">
        <v>151</v>
      </c>
      <c r="P8" s="11">
        <v>123</v>
      </c>
      <c r="Q8" s="11">
        <v>176</v>
      </c>
      <c r="R8" s="11"/>
      <c r="S8" s="11">
        <v>85</v>
      </c>
      <c r="T8" s="11">
        <v>81</v>
      </c>
      <c r="U8" s="11">
        <v>60</v>
      </c>
      <c r="V8" s="11">
        <v>60</v>
      </c>
      <c r="W8" s="11">
        <v>40</v>
      </c>
      <c r="X8" s="11">
        <v>58</v>
      </c>
      <c r="Y8" s="11">
        <v>48</v>
      </c>
      <c r="Z8" s="11">
        <v>17</v>
      </c>
      <c r="AA8" s="11">
        <v>78</v>
      </c>
      <c r="AB8" s="11">
        <v>65</v>
      </c>
      <c r="AC8" s="11">
        <v>31</v>
      </c>
      <c r="AD8" s="11">
        <v>21</v>
      </c>
      <c r="AE8" s="11"/>
      <c r="AF8" s="11">
        <v>195</v>
      </c>
      <c r="AG8" s="11">
        <v>328</v>
      </c>
      <c r="AH8" s="11">
        <v>63</v>
      </c>
      <c r="AI8" s="11"/>
      <c r="AJ8" s="11">
        <v>188</v>
      </c>
      <c r="AK8" s="11">
        <v>237</v>
      </c>
      <c r="AL8" s="11">
        <v>49</v>
      </c>
      <c r="AM8" s="11">
        <v>8</v>
      </c>
      <c r="AN8" s="11">
        <v>59</v>
      </c>
    </row>
    <row r="9" spans="2:40" x14ac:dyDescent="0.25">
      <c r="B9" s="18" t="s">
        <v>296</v>
      </c>
      <c r="C9" s="17">
        <v>2.0103933627775801E-2</v>
      </c>
      <c r="D9" s="17">
        <v>2.0092823154091E-2</v>
      </c>
      <c r="E9" s="17">
        <v>2.03076091081212E-2</v>
      </c>
      <c r="F9" s="17"/>
      <c r="G9" s="17">
        <v>8.1209741758191904E-3</v>
      </c>
      <c r="H9" s="17">
        <v>2.4594145765792701E-2</v>
      </c>
      <c r="I9" s="17">
        <v>1.8708636479159501E-2</v>
      </c>
      <c r="J9" s="17">
        <v>1.11003303483294E-2</v>
      </c>
      <c r="K9" s="17">
        <v>3.9016263911156403E-2</v>
      </c>
      <c r="L9" s="17">
        <v>2.3185935296053201E-2</v>
      </c>
      <c r="M9" s="17"/>
      <c r="N9" s="17">
        <v>2.6583288733492399E-2</v>
      </c>
      <c r="O9" s="17">
        <v>3.2484370639274E-2</v>
      </c>
      <c r="P9" s="17">
        <v>7.8618326767145794E-3</v>
      </c>
      <c r="Q9" s="17">
        <v>1.1298470692770299E-2</v>
      </c>
      <c r="R9" s="17"/>
      <c r="S9" s="17">
        <v>0</v>
      </c>
      <c r="T9" s="17">
        <v>3.2575834421703698E-2</v>
      </c>
      <c r="U9" s="17">
        <v>0</v>
      </c>
      <c r="V9" s="17">
        <v>1.51514074398397E-2</v>
      </c>
      <c r="W9" s="17">
        <v>5.4961140043727999E-2</v>
      </c>
      <c r="X9" s="17">
        <v>1.47530367772968E-2</v>
      </c>
      <c r="Y9" s="17">
        <v>5.6604980446721798E-2</v>
      </c>
      <c r="Z9" s="17">
        <v>0</v>
      </c>
      <c r="AA9" s="17">
        <v>3.4343572601142999E-2</v>
      </c>
      <c r="AB9" s="17">
        <v>1.4873139556469199E-2</v>
      </c>
      <c r="AC9" s="17">
        <v>0</v>
      </c>
      <c r="AD9" s="17">
        <v>0</v>
      </c>
      <c r="AE9" s="17"/>
      <c r="AF9" s="17">
        <v>1.84698381403984E-2</v>
      </c>
      <c r="AG9" s="17">
        <v>2.5546181616528801E-2</v>
      </c>
      <c r="AH9" s="17">
        <v>1.58074824667057E-2</v>
      </c>
      <c r="AI9" s="17"/>
      <c r="AJ9" s="17">
        <v>3.3983285362567402E-2</v>
      </c>
      <c r="AK9" s="17">
        <v>1.95887229858989E-2</v>
      </c>
      <c r="AL9" s="17">
        <v>0</v>
      </c>
      <c r="AM9" s="17">
        <v>0</v>
      </c>
      <c r="AN9" s="17">
        <v>1.6465449196480499E-2</v>
      </c>
    </row>
    <row r="10" spans="2:40" ht="30" x14ac:dyDescent="0.25">
      <c r="B10" s="18" t="s">
        <v>297</v>
      </c>
      <c r="C10" s="17">
        <v>0.11177673194846099</v>
      </c>
      <c r="D10" s="17">
        <v>9.8736814201901002E-2</v>
      </c>
      <c r="E10" s="17">
        <v>0.125434686001234</v>
      </c>
      <c r="F10" s="17"/>
      <c r="G10" s="17">
        <v>9.5712331648659499E-2</v>
      </c>
      <c r="H10" s="17">
        <v>0.10983452467972001</v>
      </c>
      <c r="I10" s="17">
        <v>8.5917167706253003E-2</v>
      </c>
      <c r="J10" s="17">
        <v>7.9895129782516894E-2</v>
      </c>
      <c r="K10" s="17">
        <v>0.16709527241300601</v>
      </c>
      <c r="L10" s="17">
        <v>0.14299905293222501</v>
      </c>
      <c r="M10" s="17"/>
      <c r="N10" s="17">
        <v>0.101214053708424</v>
      </c>
      <c r="O10" s="17">
        <v>0.12872718729388799</v>
      </c>
      <c r="P10" s="17">
        <v>0.10165702344885499</v>
      </c>
      <c r="Q10" s="17">
        <v>0.117901385925128</v>
      </c>
      <c r="R10" s="17"/>
      <c r="S10" s="17">
        <v>0.10329510737501001</v>
      </c>
      <c r="T10" s="17">
        <v>0.13096241035353501</v>
      </c>
      <c r="U10" s="17">
        <v>0.14428393646047799</v>
      </c>
      <c r="V10" s="17">
        <v>0.10308957304237901</v>
      </c>
      <c r="W10" s="17">
        <v>4.5164227530952401E-2</v>
      </c>
      <c r="X10" s="17">
        <v>0.123506175574129</v>
      </c>
      <c r="Y10" s="17">
        <v>0.15773137791967101</v>
      </c>
      <c r="Z10" s="17">
        <v>5.2522465426332501E-2</v>
      </c>
      <c r="AA10" s="17">
        <v>0.137679971659179</v>
      </c>
      <c r="AB10" s="17">
        <v>9.6068789704494797E-2</v>
      </c>
      <c r="AC10" s="17">
        <v>3.7125756361568597E-2</v>
      </c>
      <c r="AD10" s="17">
        <v>0.10622741538287001</v>
      </c>
      <c r="AE10" s="17"/>
      <c r="AF10" s="17">
        <v>0.12319073126043301</v>
      </c>
      <c r="AG10" s="17">
        <v>0.11178275864697899</v>
      </c>
      <c r="AH10" s="17">
        <v>0.115154859900929</v>
      </c>
      <c r="AI10" s="17"/>
      <c r="AJ10" s="17">
        <v>0.14408815260513699</v>
      </c>
      <c r="AK10" s="17">
        <v>9.8335728756515403E-2</v>
      </c>
      <c r="AL10" s="17">
        <v>7.4180255291169894E-2</v>
      </c>
      <c r="AM10" s="17">
        <v>0</v>
      </c>
      <c r="AN10" s="17">
        <v>0.158510723876469</v>
      </c>
    </row>
    <row r="11" spans="2:40" ht="30" x14ac:dyDescent="0.25">
      <c r="B11" s="18" t="s">
        <v>298</v>
      </c>
      <c r="C11" s="17">
        <v>0.173092277013497</v>
      </c>
      <c r="D11" s="17">
        <v>0.18226032482705601</v>
      </c>
      <c r="E11" s="17">
        <v>0.16590526191615801</v>
      </c>
      <c r="F11" s="17"/>
      <c r="G11" s="17">
        <v>0.18204734991045299</v>
      </c>
      <c r="H11" s="17">
        <v>0.17436529782374</v>
      </c>
      <c r="I11" s="17">
        <v>0.20747593072290901</v>
      </c>
      <c r="J11" s="17">
        <v>0.167719796728236</v>
      </c>
      <c r="K11" s="17">
        <v>0.107839161065132</v>
      </c>
      <c r="L11" s="17">
        <v>0.18955317633865801</v>
      </c>
      <c r="M11" s="17"/>
      <c r="N11" s="17">
        <v>0.173851363611954</v>
      </c>
      <c r="O11" s="17">
        <v>0.243873585382029</v>
      </c>
      <c r="P11" s="17">
        <v>0.16421423648663799</v>
      </c>
      <c r="Q11" s="17">
        <v>0.115508053597956</v>
      </c>
      <c r="R11" s="17"/>
      <c r="S11" s="17">
        <v>0.239320573395923</v>
      </c>
      <c r="T11" s="17">
        <v>0.14787650442540601</v>
      </c>
      <c r="U11" s="17">
        <v>0.31437921926865098</v>
      </c>
      <c r="V11" s="17">
        <v>0.19994120620779399</v>
      </c>
      <c r="W11" s="17">
        <v>6.7852668028974703E-2</v>
      </c>
      <c r="X11" s="17">
        <v>6.9674061994691699E-2</v>
      </c>
      <c r="Y11" s="17">
        <v>0.184046069860126</v>
      </c>
      <c r="Z11" s="17">
        <v>0.174011097012399</v>
      </c>
      <c r="AA11" s="17">
        <v>0.16570665449809799</v>
      </c>
      <c r="AB11" s="17">
        <v>0.16651423586556899</v>
      </c>
      <c r="AC11" s="17">
        <v>6.5647852388580605E-2</v>
      </c>
      <c r="AD11" s="17">
        <v>0.186311544083442</v>
      </c>
      <c r="AE11" s="17"/>
      <c r="AF11" s="17">
        <v>0.20225309528527999</v>
      </c>
      <c r="AG11" s="17">
        <v>0.160760061930833</v>
      </c>
      <c r="AH11" s="17">
        <v>0.15562965395412301</v>
      </c>
      <c r="AI11" s="17"/>
      <c r="AJ11" s="17">
        <v>0.20119757373247801</v>
      </c>
      <c r="AK11" s="17">
        <v>0.15772113633309101</v>
      </c>
      <c r="AL11" s="17">
        <v>0.23198879901466801</v>
      </c>
      <c r="AM11" s="17">
        <v>0.41160587552946498</v>
      </c>
      <c r="AN11" s="17">
        <v>0.140530859068596</v>
      </c>
    </row>
    <row r="12" spans="2:40" ht="30" x14ac:dyDescent="0.25">
      <c r="B12" s="18" t="s">
        <v>299</v>
      </c>
      <c r="C12" s="17">
        <v>0.15553395057470201</v>
      </c>
      <c r="D12" s="17">
        <v>0.160120478174828</v>
      </c>
      <c r="E12" s="17">
        <v>0.14936004841572401</v>
      </c>
      <c r="F12" s="17"/>
      <c r="G12" s="17">
        <v>0.199591323571084</v>
      </c>
      <c r="H12" s="17">
        <v>0.116916703742447</v>
      </c>
      <c r="I12" s="17">
        <v>0.156178711768406</v>
      </c>
      <c r="J12" s="17">
        <v>0.21768890669091101</v>
      </c>
      <c r="K12" s="17">
        <v>0.132437240289314</v>
      </c>
      <c r="L12" s="17">
        <v>0.103426394569565</v>
      </c>
      <c r="M12" s="17"/>
      <c r="N12" s="17">
        <v>0.132579148136894</v>
      </c>
      <c r="O12" s="17">
        <v>0.16686379799517101</v>
      </c>
      <c r="P12" s="17">
        <v>0.14640963150605801</v>
      </c>
      <c r="Q12" s="17">
        <v>0.173402993234099</v>
      </c>
      <c r="R12" s="17"/>
      <c r="S12" s="17">
        <v>0.17569536744394701</v>
      </c>
      <c r="T12" s="17">
        <v>0.14884523632952101</v>
      </c>
      <c r="U12" s="17">
        <v>0.200165109871657</v>
      </c>
      <c r="V12" s="17">
        <v>0.212506132313726</v>
      </c>
      <c r="W12" s="17">
        <v>9.2393885535715203E-2</v>
      </c>
      <c r="X12" s="17">
        <v>0.13981372326608599</v>
      </c>
      <c r="Y12" s="17">
        <v>0.18395046334798701</v>
      </c>
      <c r="Z12" s="17">
        <v>0.16588321558240701</v>
      </c>
      <c r="AA12" s="17">
        <v>0.13687800946451401</v>
      </c>
      <c r="AB12" s="17">
        <v>9.1519783087434706E-2</v>
      </c>
      <c r="AC12" s="17">
        <v>0.21709793541379199</v>
      </c>
      <c r="AD12" s="17">
        <v>7.4415610887057004E-2</v>
      </c>
      <c r="AE12" s="17"/>
      <c r="AF12" s="17">
        <v>0.159199354347593</v>
      </c>
      <c r="AG12" s="17">
        <v>0.14795312713782799</v>
      </c>
      <c r="AH12" s="17">
        <v>0.178424130703939</v>
      </c>
      <c r="AI12" s="17"/>
      <c r="AJ12" s="17">
        <v>0.14434275645915201</v>
      </c>
      <c r="AK12" s="17">
        <v>0.18668876748438701</v>
      </c>
      <c r="AL12" s="17">
        <v>0.13999584898234901</v>
      </c>
      <c r="AM12" s="17">
        <v>0.13295360812587401</v>
      </c>
      <c r="AN12" s="17">
        <v>0.12612223239803999</v>
      </c>
    </row>
    <row r="13" spans="2:40" ht="30" x14ac:dyDescent="0.25">
      <c r="B13" s="18" t="s">
        <v>300</v>
      </c>
      <c r="C13" s="17">
        <v>0.15779999744905801</v>
      </c>
      <c r="D13" s="17">
        <v>0.16258017322656901</v>
      </c>
      <c r="E13" s="17">
        <v>0.15114316575480999</v>
      </c>
      <c r="F13" s="17"/>
      <c r="G13" s="17">
        <v>0.185441380589877</v>
      </c>
      <c r="H13" s="17">
        <v>0.155475731832907</v>
      </c>
      <c r="I13" s="17">
        <v>0.17284514143782201</v>
      </c>
      <c r="J13" s="17">
        <v>0.14029256869349699</v>
      </c>
      <c r="K13" s="17">
        <v>9.9170475088759105E-2</v>
      </c>
      <c r="L13" s="17">
        <v>0.18294510365218999</v>
      </c>
      <c r="M13" s="17"/>
      <c r="N13" s="17">
        <v>0.17328047604004601</v>
      </c>
      <c r="O13" s="17">
        <v>0.13633244979364301</v>
      </c>
      <c r="P13" s="17">
        <v>0.165323756254001</v>
      </c>
      <c r="Q13" s="17">
        <v>0.156846154713254</v>
      </c>
      <c r="R13" s="17"/>
      <c r="S13" s="17">
        <v>0.16091068091507901</v>
      </c>
      <c r="T13" s="17">
        <v>0.18605925939744999</v>
      </c>
      <c r="U13" s="17">
        <v>6.5634316721465205E-2</v>
      </c>
      <c r="V13" s="17">
        <v>0.13436635359144999</v>
      </c>
      <c r="W13" s="17">
        <v>0.20303063798826501</v>
      </c>
      <c r="X13" s="17">
        <v>0.19629046846932399</v>
      </c>
      <c r="Y13" s="17">
        <v>0.13641028081829101</v>
      </c>
      <c r="Z13" s="17">
        <v>0.22409183521227799</v>
      </c>
      <c r="AA13" s="17">
        <v>0.171200519912314</v>
      </c>
      <c r="AB13" s="17">
        <v>0.166772239794342</v>
      </c>
      <c r="AC13" s="17">
        <v>0.17654548810434501</v>
      </c>
      <c r="AD13" s="17">
        <v>6.3799132933824998E-2</v>
      </c>
      <c r="AE13" s="17"/>
      <c r="AF13" s="17">
        <v>0.13532290983124101</v>
      </c>
      <c r="AG13" s="17">
        <v>0.17003613407845</v>
      </c>
      <c r="AH13" s="17">
        <v>0.132325607986431</v>
      </c>
      <c r="AI13" s="17"/>
      <c r="AJ13" s="17">
        <v>0.13106883952617299</v>
      </c>
      <c r="AK13" s="17">
        <v>0.170686758217062</v>
      </c>
      <c r="AL13" s="17">
        <v>0.165903873408382</v>
      </c>
      <c r="AM13" s="17">
        <v>0</v>
      </c>
      <c r="AN13" s="17">
        <v>0.19378694044733</v>
      </c>
    </row>
    <row r="14" spans="2:40" ht="30" x14ac:dyDescent="0.25">
      <c r="B14" s="18" t="s">
        <v>301</v>
      </c>
      <c r="C14" s="17">
        <v>9.5175259131953405E-2</v>
      </c>
      <c r="D14" s="17">
        <v>0.112224851541474</v>
      </c>
      <c r="E14" s="17">
        <v>7.9633741292707894E-2</v>
      </c>
      <c r="F14" s="17"/>
      <c r="G14" s="17">
        <v>0.124629148123722</v>
      </c>
      <c r="H14" s="17">
        <v>0.13000951590361301</v>
      </c>
      <c r="I14" s="17">
        <v>4.6986040198284999E-2</v>
      </c>
      <c r="J14" s="17">
        <v>0.110320713947877</v>
      </c>
      <c r="K14" s="17">
        <v>0.10070491565723801</v>
      </c>
      <c r="L14" s="17">
        <v>4.9449323007818097E-2</v>
      </c>
      <c r="M14" s="17"/>
      <c r="N14" s="17">
        <v>0.12664744596216099</v>
      </c>
      <c r="O14" s="17">
        <v>6.7126828282110002E-2</v>
      </c>
      <c r="P14" s="17">
        <v>0.110300067164774</v>
      </c>
      <c r="Q14" s="17">
        <v>6.9984962196803696E-2</v>
      </c>
      <c r="R14" s="17"/>
      <c r="S14" s="17">
        <v>4.8898133909504697E-2</v>
      </c>
      <c r="T14" s="17">
        <v>9.3344221046573195E-2</v>
      </c>
      <c r="U14" s="17">
        <v>8.0378698271889995E-2</v>
      </c>
      <c r="V14" s="17">
        <v>0.131011384472207</v>
      </c>
      <c r="W14" s="17">
        <v>0.132444862600506</v>
      </c>
      <c r="X14" s="17">
        <v>0.106002332174292</v>
      </c>
      <c r="Y14" s="17">
        <v>8.6868878030215702E-2</v>
      </c>
      <c r="Z14" s="17">
        <v>0.168105574415299</v>
      </c>
      <c r="AA14" s="17">
        <v>0.14553540949138699</v>
      </c>
      <c r="AB14" s="17">
        <v>4.37708716247893E-2</v>
      </c>
      <c r="AC14" s="17">
        <v>8.5974090115775101E-2</v>
      </c>
      <c r="AD14" s="17">
        <v>7.3560065884194004E-2</v>
      </c>
      <c r="AE14" s="17"/>
      <c r="AF14" s="17">
        <v>6.98212396688946E-2</v>
      </c>
      <c r="AG14" s="17">
        <v>0.107154161250859</v>
      </c>
      <c r="AH14" s="17">
        <v>6.52673666418076E-2</v>
      </c>
      <c r="AI14" s="17"/>
      <c r="AJ14" s="17">
        <v>8.2981844631866294E-2</v>
      </c>
      <c r="AK14" s="17">
        <v>8.8574392165944205E-2</v>
      </c>
      <c r="AL14" s="17">
        <v>0.13814257047279499</v>
      </c>
      <c r="AM14" s="17">
        <v>0.150367603768879</v>
      </c>
      <c r="AN14" s="17">
        <v>5.80991391381004E-2</v>
      </c>
    </row>
    <row r="15" spans="2:40" ht="30" x14ac:dyDescent="0.25">
      <c r="B15" s="18" t="s">
        <v>302</v>
      </c>
      <c r="C15" s="17">
        <v>5.2487321703984999E-2</v>
      </c>
      <c r="D15" s="17">
        <v>2.7426410579846499E-2</v>
      </c>
      <c r="E15" s="17">
        <v>7.7177990843561403E-2</v>
      </c>
      <c r="F15" s="17"/>
      <c r="G15" s="17">
        <v>5.0164305682955899E-2</v>
      </c>
      <c r="H15" s="17">
        <v>7.7060803499401698E-2</v>
      </c>
      <c r="I15" s="17">
        <v>7.5692138432468303E-2</v>
      </c>
      <c r="J15" s="17">
        <v>5.5920298551945503E-2</v>
      </c>
      <c r="K15" s="17">
        <v>3.2499273265467303E-2</v>
      </c>
      <c r="L15" s="17">
        <v>1.8878552348650799E-2</v>
      </c>
      <c r="M15" s="17"/>
      <c r="N15" s="17">
        <v>3.8179083099103603E-2</v>
      </c>
      <c r="O15" s="17">
        <v>4.0175169452641699E-2</v>
      </c>
      <c r="P15" s="17">
        <v>8.7162948187126194E-2</v>
      </c>
      <c r="Q15" s="17">
        <v>5.5478616107571301E-2</v>
      </c>
      <c r="R15" s="17"/>
      <c r="S15" s="17">
        <v>6.1448646996022399E-2</v>
      </c>
      <c r="T15" s="17">
        <v>3.7779635527279899E-2</v>
      </c>
      <c r="U15" s="17">
        <v>1.5567971737349201E-2</v>
      </c>
      <c r="V15" s="17">
        <v>3.73306711228963E-2</v>
      </c>
      <c r="W15" s="17">
        <v>5.0971459607211202E-2</v>
      </c>
      <c r="X15" s="17">
        <v>7.1060187297012398E-2</v>
      </c>
      <c r="Y15" s="17">
        <v>4.1890020659254401E-2</v>
      </c>
      <c r="Z15" s="17">
        <v>0</v>
      </c>
      <c r="AA15" s="17">
        <v>4.2725059150297499E-2</v>
      </c>
      <c r="AB15" s="17">
        <v>0.10302653642930699</v>
      </c>
      <c r="AC15" s="17">
        <v>9.5233499884442796E-2</v>
      </c>
      <c r="AD15" s="17">
        <v>5.7749113144499598E-2</v>
      </c>
      <c r="AE15" s="17"/>
      <c r="AF15" s="17">
        <v>8.7814662958940498E-2</v>
      </c>
      <c r="AG15" s="17">
        <v>3.2933485100885701E-2</v>
      </c>
      <c r="AH15" s="17">
        <v>2.9582266394500598E-2</v>
      </c>
      <c r="AI15" s="17"/>
      <c r="AJ15" s="17">
        <v>6.3861108681203399E-2</v>
      </c>
      <c r="AK15" s="17">
        <v>5.8353195319553498E-2</v>
      </c>
      <c r="AL15" s="17">
        <v>4.2282926835750897E-2</v>
      </c>
      <c r="AM15" s="17">
        <v>0.14197984939434</v>
      </c>
      <c r="AN15" s="17">
        <v>3.37663878654966E-2</v>
      </c>
    </row>
    <row r="16" spans="2:40" x14ac:dyDescent="0.25">
      <c r="B16" s="18" t="s">
        <v>303</v>
      </c>
      <c r="C16" s="17">
        <v>9.0391157592544499E-2</v>
      </c>
      <c r="D16" s="17">
        <v>9.4759069843738594E-2</v>
      </c>
      <c r="E16" s="17">
        <v>8.4243375981889398E-2</v>
      </c>
      <c r="F16" s="17"/>
      <c r="G16" s="17">
        <v>9.8508297909122897E-2</v>
      </c>
      <c r="H16" s="17">
        <v>0.113849590470565</v>
      </c>
      <c r="I16" s="17">
        <v>0.10979418077672</v>
      </c>
      <c r="J16" s="17">
        <v>7.9650790243856906E-2</v>
      </c>
      <c r="K16" s="17">
        <v>9.6846615727479698E-2</v>
      </c>
      <c r="L16" s="17">
        <v>4.2291685520430902E-2</v>
      </c>
      <c r="M16" s="17"/>
      <c r="N16" s="17">
        <v>7.1322314770588605E-2</v>
      </c>
      <c r="O16" s="17">
        <v>6.2975787776647196E-2</v>
      </c>
      <c r="P16" s="17">
        <v>7.8649581622127707E-2</v>
      </c>
      <c r="Q16" s="17">
        <v>0.14459548312433201</v>
      </c>
      <c r="R16" s="17"/>
      <c r="S16" s="17">
        <v>0.111712557675994</v>
      </c>
      <c r="T16" s="17">
        <v>7.52107736526645E-2</v>
      </c>
      <c r="U16" s="17">
        <v>4.1555576204927801E-2</v>
      </c>
      <c r="V16" s="17">
        <v>7.6480593786114506E-2</v>
      </c>
      <c r="W16" s="17">
        <v>0.16138985534118899</v>
      </c>
      <c r="X16" s="17">
        <v>4.9786640521388599E-2</v>
      </c>
      <c r="Y16" s="17">
        <v>9.1146081746552005E-2</v>
      </c>
      <c r="Z16" s="17">
        <v>5.4666366507389499E-2</v>
      </c>
      <c r="AA16" s="17">
        <v>7.6389107629773301E-2</v>
      </c>
      <c r="AB16" s="17">
        <v>0.104572373383406</v>
      </c>
      <c r="AC16" s="17">
        <v>0.13926503671929499</v>
      </c>
      <c r="AD16" s="17">
        <v>0.18081565396017499</v>
      </c>
      <c r="AE16" s="17"/>
      <c r="AF16" s="17">
        <v>5.7542715298011297E-2</v>
      </c>
      <c r="AG16" s="17">
        <v>9.5736606559606502E-2</v>
      </c>
      <c r="AH16" s="17">
        <v>0.166873588153479</v>
      </c>
      <c r="AI16" s="17"/>
      <c r="AJ16" s="17">
        <v>5.3552422525041402E-2</v>
      </c>
      <c r="AK16" s="17">
        <v>0.110003873846648</v>
      </c>
      <c r="AL16" s="17">
        <v>1.49748960801451E-2</v>
      </c>
      <c r="AM16" s="17">
        <v>0</v>
      </c>
      <c r="AN16" s="17">
        <v>0.14349555763550201</v>
      </c>
    </row>
    <row r="17" spans="2:40" x14ac:dyDescent="0.25">
      <c r="B17" s="18" t="s">
        <v>64</v>
      </c>
      <c r="C17" s="19">
        <v>0.14363937095802301</v>
      </c>
      <c r="D17" s="19">
        <v>0.14179905445049601</v>
      </c>
      <c r="E17" s="19">
        <v>0.14679412068579401</v>
      </c>
      <c r="F17" s="19"/>
      <c r="G17" s="19">
        <v>5.5784888388306697E-2</v>
      </c>
      <c r="H17" s="19">
        <v>9.7893686281811998E-2</v>
      </c>
      <c r="I17" s="19">
        <v>0.12640205247797701</v>
      </c>
      <c r="J17" s="19">
        <v>0.13741146501283</v>
      </c>
      <c r="K17" s="19">
        <v>0.22439078258244799</v>
      </c>
      <c r="L17" s="19">
        <v>0.247270776334409</v>
      </c>
      <c r="M17" s="19"/>
      <c r="N17" s="19">
        <v>0.15634282593733601</v>
      </c>
      <c r="O17" s="19">
        <v>0.121440823384596</v>
      </c>
      <c r="P17" s="19">
        <v>0.13842092265370501</v>
      </c>
      <c r="Q17" s="19">
        <v>0.154983880408086</v>
      </c>
      <c r="R17" s="19"/>
      <c r="S17" s="19">
        <v>9.8718932288520106E-2</v>
      </c>
      <c r="T17" s="19">
        <v>0.14734612484586701</v>
      </c>
      <c r="U17" s="19">
        <v>0.13803517146358299</v>
      </c>
      <c r="V17" s="19">
        <v>9.0122678023593902E-2</v>
      </c>
      <c r="W17" s="19">
        <v>0.191791263323458</v>
      </c>
      <c r="X17" s="19">
        <v>0.22911337392577999</v>
      </c>
      <c r="Y17" s="19">
        <v>6.1351847171181202E-2</v>
      </c>
      <c r="Z17" s="19">
        <v>0.160719445843895</v>
      </c>
      <c r="AA17" s="19">
        <v>8.9541695593295501E-2</v>
      </c>
      <c r="AB17" s="19">
        <v>0.212882030554189</v>
      </c>
      <c r="AC17" s="19">
        <v>0.183110341012202</v>
      </c>
      <c r="AD17" s="19">
        <v>0.25712146372393802</v>
      </c>
      <c r="AE17" s="19"/>
      <c r="AF17" s="19">
        <v>0.14638545320920801</v>
      </c>
      <c r="AG17" s="19">
        <v>0.14809748367803</v>
      </c>
      <c r="AH17" s="19">
        <v>0.140935043798086</v>
      </c>
      <c r="AI17" s="19"/>
      <c r="AJ17" s="19">
        <v>0.14492401647638101</v>
      </c>
      <c r="AK17" s="19">
        <v>0.1100474248909</v>
      </c>
      <c r="AL17" s="19">
        <v>0.19253082991473999</v>
      </c>
      <c r="AM17" s="19">
        <v>0.16309306318144201</v>
      </c>
      <c r="AN17" s="19">
        <v>0.129222710373984</v>
      </c>
    </row>
    <row r="18" spans="2:40" x14ac:dyDescent="0.25">
      <c r="B18" s="16" t="s">
        <v>340</v>
      </c>
    </row>
    <row r="19" spans="2:40" x14ac:dyDescent="0.25">
      <c r="B19" t="s">
        <v>67</v>
      </c>
    </row>
    <row r="20" spans="2:40" x14ac:dyDescent="0.25">
      <c r="B20" t="s">
        <v>68</v>
      </c>
    </row>
    <row r="22" spans="2:40" x14ac:dyDescent="0.25">
      <c r="B22"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B2:AN22"/>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341</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319</v>
      </c>
      <c r="D7" s="10">
        <v>142</v>
      </c>
      <c r="E7" s="10">
        <v>176</v>
      </c>
      <c r="F7" s="10"/>
      <c r="G7" s="10">
        <v>78</v>
      </c>
      <c r="H7" s="10">
        <v>74</v>
      </c>
      <c r="I7" s="10">
        <v>56</v>
      </c>
      <c r="J7" s="10">
        <v>34</v>
      </c>
      <c r="K7" s="10">
        <v>36</v>
      </c>
      <c r="L7" s="10">
        <v>41</v>
      </c>
      <c r="M7" s="10"/>
      <c r="N7" s="10">
        <v>95</v>
      </c>
      <c r="O7" s="10">
        <v>78</v>
      </c>
      <c r="P7" s="10">
        <v>79</v>
      </c>
      <c r="Q7" s="10">
        <v>66</v>
      </c>
      <c r="R7" s="10"/>
      <c r="S7" s="10">
        <v>42</v>
      </c>
      <c r="T7" s="10">
        <v>34</v>
      </c>
      <c r="U7" s="10">
        <v>28</v>
      </c>
      <c r="V7" s="10">
        <v>26</v>
      </c>
      <c r="W7" s="10">
        <v>21</v>
      </c>
      <c r="X7" s="10">
        <v>28</v>
      </c>
      <c r="Y7" s="10">
        <v>34</v>
      </c>
      <c r="Z7" s="10">
        <v>17</v>
      </c>
      <c r="AA7" s="10">
        <v>42</v>
      </c>
      <c r="AB7" s="10">
        <v>28</v>
      </c>
      <c r="AC7" s="10">
        <v>15</v>
      </c>
      <c r="AD7" s="10">
        <v>4</v>
      </c>
      <c r="AE7" s="10"/>
      <c r="AF7" s="10">
        <v>115</v>
      </c>
      <c r="AG7" s="10">
        <v>134</v>
      </c>
      <c r="AH7" s="10">
        <v>36</v>
      </c>
      <c r="AI7" s="10"/>
      <c r="AJ7" s="10">
        <v>99</v>
      </c>
      <c r="AK7" s="10">
        <v>120</v>
      </c>
      <c r="AL7" s="10">
        <v>26</v>
      </c>
      <c r="AM7" s="10">
        <v>4</v>
      </c>
      <c r="AN7" s="10">
        <v>28</v>
      </c>
    </row>
    <row r="8" spans="2:40" ht="30" customHeight="1" x14ac:dyDescent="0.25">
      <c r="B8" s="11" t="s">
        <v>20</v>
      </c>
      <c r="C8" s="11">
        <v>322</v>
      </c>
      <c r="D8" s="11">
        <v>147</v>
      </c>
      <c r="E8" s="11">
        <v>174</v>
      </c>
      <c r="F8" s="11"/>
      <c r="G8" s="11">
        <v>80</v>
      </c>
      <c r="H8" s="11">
        <v>74</v>
      </c>
      <c r="I8" s="11">
        <v>60</v>
      </c>
      <c r="J8" s="11">
        <v>37</v>
      </c>
      <c r="K8" s="11">
        <v>33</v>
      </c>
      <c r="L8" s="11">
        <v>38</v>
      </c>
      <c r="M8" s="11"/>
      <c r="N8" s="11">
        <v>91</v>
      </c>
      <c r="O8" s="11">
        <v>74</v>
      </c>
      <c r="P8" s="11">
        <v>85</v>
      </c>
      <c r="Q8" s="11">
        <v>72</v>
      </c>
      <c r="R8" s="11"/>
      <c r="S8" s="11">
        <v>44</v>
      </c>
      <c r="T8" s="11">
        <v>34</v>
      </c>
      <c r="U8" s="11">
        <v>28</v>
      </c>
      <c r="V8" s="11">
        <v>28</v>
      </c>
      <c r="W8" s="11">
        <v>22</v>
      </c>
      <c r="X8" s="11">
        <v>28</v>
      </c>
      <c r="Y8" s="11">
        <v>33</v>
      </c>
      <c r="Z8" s="11">
        <v>17</v>
      </c>
      <c r="AA8" s="11">
        <v>41</v>
      </c>
      <c r="AB8" s="11">
        <v>27</v>
      </c>
      <c r="AC8" s="11">
        <v>15</v>
      </c>
      <c r="AD8" s="11">
        <v>5</v>
      </c>
      <c r="AE8" s="11"/>
      <c r="AF8" s="11">
        <v>117</v>
      </c>
      <c r="AG8" s="11">
        <v>133</v>
      </c>
      <c r="AH8" s="11">
        <v>37</v>
      </c>
      <c r="AI8" s="11"/>
      <c r="AJ8" s="11">
        <v>100</v>
      </c>
      <c r="AK8" s="11">
        <v>121</v>
      </c>
      <c r="AL8" s="11">
        <v>25</v>
      </c>
      <c r="AM8" s="11">
        <v>4</v>
      </c>
      <c r="AN8" s="11">
        <v>29</v>
      </c>
    </row>
    <row r="9" spans="2:40" x14ac:dyDescent="0.25">
      <c r="B9" s="18" t="s">
        <v>296</v>
      </c>
      <c r="C9" s="17">
        <v>2.9313459736109E-2</v>
      </c>
      <c r="D9" s="17">
        <v>4.2132603845639202E-2</v>
      </c>
      <c r="E9" s="17">
        <v>1.8615949144273398E-2</v>
      </c>
      <c r="F9" s="17"/>
      <c r="G9" s="17">
        <v>2.8936340614445801E-2</v>
      </c>
      <c r="H9" s="17">
        <v>1.2645210726333201E-2</v>
      </c>
      <c r="I9" s="17">
        <v>0</v>
      </c>
      <c r="J9" s="17">
        <v>9.1819523049150698E-2</v>
      </c>
      <c r="K9" s="17">
        <v>2.9347671293655401E-2</v>
      </c>
      <c r="L9" s="17">
        <v>4.7959760397477499E-2</v>
      </c>
      <c r="M9" s="17"/>
      <c r="N9" s="17">
        <v>0</v>
      </c>
      <c r="O9" s="17">
        <v>5.1519276150008397E-2</v>
      </c>
      <c r="P9" s="17">
        <v>5.4473935566770798E-2</v>
      </c>
      <c r="Q9" s="17">
        <v>1.4119273979292199E-2</v>
      </c>
      <c r="R9" s="17"/>
      <c r="S9" s="17">
        <v>9.8081263341830496E-2</v>
      </c>
      <c r="T9" s="17">
        <v>3.3828304519565901E-2</v>
      </c>
      <c r="U9" s="17">
        <v>0</v>
      </c>
      <c r="V9" s="17">
        <v>0</v>
      </c>
      <c r="W9" s="17">
        <v>0</v>
      </c>
      <c r="X9" s="17">
        <v>0</v>
      </c>
      <c r="Y9" s="17">
        <v>0</v>
      </c>
      <c r="Z9" s="17">
        <v>0</v>
      </c>
      <c r="AA9" s="17">
        <v>4.2548887971120997E-2</v>
      </c>
      <c r="AB9" s="17">
        <v>3.5619139968922402E-2</v>
      </c>
      <c r="AC9" s="17">
        <v>0</v>
      </c>
      <c r="AD9" s="17">
        <v>0.25777723511117501</v>
      </c>
      <c r="AE9" s="17"/>
      <c r="AF9" s="17">
        <v>3.6703791585559198E-2</v>
      </c>
      <c r="AG9" s="17">
        <v>3.8669192582107298E-2</v>
      </c>
      <c r="AH9" s="17">
        <v>0</v>
      </c>
      <c r="AI9" s="17"/>
      <c r="AJ9" s="17">
        <v>1.7637711665573E-2</v>
      </c>
      <c r="AK9" s="17">
        <v>2.6694712850697799E-2</v>
      </c>
      <c r="AL9" s="17">
        <v>0</v>
      </c>
      <c r="AM9" s="17">
        <v>0.24318684040692801</v>
      </c>
      <c r="AN9" s="17">
        <v>3.3220775618786197E-2</v>
      </c>
    </row>
    <row r="10" spans="2:40" ht="30" x14ac:dyDescent="0.25">
      <c r="B10" s="18" t="s">
        <v>297</v>
      </c>
      <c r="C10" s="17">
        <v>0.122570286027297</v>
      </c>
      <c r="D10" s="17">
        <v>7.3730586106003596E-2</v>
      </c>
      <c r="E10" s="17">
        <v>0.16467220215513201</v>
      </c>
      <c r="F10" s="17"/>
      <c r="G10" s="17">
        <v>0.12619061737425</v>
      </c>
      <c r="H10" s="17">
        <v>0.110471121596079</v>
      </c>
      <c r="I10" s="17">
        <v>0.104977147380053</v>
      </c>
      <c r="J10" s="17">
        <v>9.3822427140709597E-2</v>
      </c>
      <c r="K10" s="17">
        <v>0.12161105927629499</v>
      </c>
      <c r="L10" s="17">
        <v>0.19657044365397999</v>
      </c>
      <c r="M10" s="17"/>
      <c r="N10" s="17">
        <v>0.10201181162551599</v>
      </c>
      <c r="O10" s="17">
        <v>0.133176881175055</v>
      </c>
      <c r="P10" s="17">
        <v>8.9109413529434994E-2</v>
      </c>
      <c r="Q10" s="17">
        <v>0.17924897782152299</v>
      </c>
      <c r="R10" s="17"/>
      <c r="S10" s="17">
        <v>2.3707237173273499E-2</v>
      </c>
      <c r="T10" s="17">
        <v>0.151188204163859</v>
      </c>
      <c r="U10" s="17">
        <v>0.14726267387847899</v>
      </c>
      <c r="V10" s="17">
        <v>0.29740182557455103</v>
      </c>
      <c r="W10" s="17">
        <v>0.13650400378809699</v>
      </c>
      <c r="X10" s="17">
        <v>0.13883760179912999</v>
      </c>
      <c r="Y10" s="17">
        <v>0.14215195304067499</v>
      </c>
      <c r="Z10" s="17">
        <v>0</v>
      </c>
      <c r="AA10" s="17">
        <v>0.155367018042812</v>
      </c>
      <c r="AB10" s="17">
        <v>6.5159269846092896E-2</v>
      </c>
      <c r="AC10" s="17">
        <v>6.57496506647373E-2</v>
      </c>
      <c r="AD10" s="17">
        <v>0</v>
      </c>
      <c r="AE10" s="17"/>
      <c r="AF10" s="17">
        <v>0.140612861822414</v>
      </c>
      <c r="AG10" s="17">
        <v>8.7271444064712794E-2</v>
      </c>
      <c r="AH10" s="17">
        <v>0.172000975546589</v>
      </c>
      <c r="AI10" s="17"/>
      <c r="AJ10" s="17">
        <v>0.163742774866344</v>
      </c>
      <c r="AK10" s="17">
        <v>0.107119188536462</v>
      </c>
      <c r="AL10" s="17">
        <v>0.111762672021716</v>
      </c>
      <c r="AM10" s="17">
        <v>0.30079399120363298</v>
      </c>
      <c r="AN10" s="17">
        <v>7.81026251320808E-2</v>
      </c>
    </row>
    <row r="11" spans="2:40" ht="30" x14ac:dyDescent="0.25">
      <c r="B11" s="18" t="s">
        <v>298</v>
      </c>
      <c r="C11" s="17">
        <v>0.23998394486974101</v>
      </c>
      <c r="D11" s="17">
        <v>0.23796678306286201</v>
      </c>
      <c r="E11" s="17">
        <v>0.237328564363012</v>
      </c>
      <c r="F11" s="17"/>
      <c r="G11" s="17">
        <v>0.29065949243363498</v>
      </c>
      <c r="H11" s="17">
        <v>0.37349724469003598</v>
      </c>
      <c r="I11" s="17">
        <v>0.236396035263575</v>
      </c>
      <c r="J11" s="17">
        <v>0.12423897589204499</v>
      </c>
      <c r="K11" s="17">
        <v>0.114304363653473</v>
      </c>
      <c r="L11" s="17">
        <v>0.100647596859539</v>
      </c>
      <c r="M11" s="17"/>
      <c r="N11" s="17">
        <v>0.20715665710019199</v>
      </c>
      <c r="O11" s="17">
        <v>0.216205107223086</v>
      </c>
      <c r="P11" s="17">
        <v>0.279868929284804</v>
      </c>
      <c r="Q11" s="17">
        <v>0.24731945562794</v>
      </c>
      <c r="R11" s="17"/>
      <c r="S11" s="17">
        <v>0.262930069790419</v>
      </c>
      <c r="T11" s="17">
        <v>0.30224960449343102</v>
      </c>
      <c r="U11" s="17">
        <v>0.24453735517778399</v>
      </c>
      <c r="V11" s="17">
        <v>0.18518224231838201</v>
      </c>
      <c r="W11" s="17">
        <v>5.5273844785029301E-2</v>
      </c>
      <c r="X11" s="17">
        <v>0.27483600598705099</v>
      </c>
      <c r="Y11" s="17">
        <v>0.30363669347750799</v>
      </c>
      <c r="Z11" s="17">
        <v>0.29501421760218699</v>
      </c>
      <c r="AA11" s="17">
        <v>0.23641085778182899</v>
      </c>
      <c r="AB11" s="17">
        <v>0.25728356641551198</v>
      </c>
      <c r="AC11" s="17">
        <v>0.198433226860563</v>
      </c>
      <c r="AD11" s="17">
        <v>0</v>
      </c>
      <c r="AE11" s="17"/>
      <c r="AF11" s="17">
        <v>0.25214728830760402</v>
      </c>
      <c r="AG11" s="17">
        <v>0.20536217111757599</v>
      </c>
      <c r="AH11" s="17">
        <v>0.24475545707246199</v>
      </c>
      <c r="AI11" s="17"/>
      <c r="AJ11" s="17">
        <v>0.25651691403428201</v>
      </c>
      <c r="AK11" s="17">
        <v>0.25943636429391298</v>
      </c>
      <c r="AL11" s="17">
        <v>0.11572911659913999</v>
      </c>
      <c r="AM11" s="17">
        <v>0</v>
      </c>
      <c r="AN11" s="17">
        <v>0.28465015661485699</v>
      </c>
    </row>
    <row r="12" spans="2:40" ht="30" x14ac:dyDescent="0.25">
      <c r="B12" s="18" t="s">
        <v>299</v>
      </c>
      <c r="C12" s="17">
        <v>0.16496413114550801</v>
      </c>
      <c r="D12" s="17">
        <v>0.21263731735001601</v>
      </c>
      <c r="E12" s="17">
        <v>0.125502451642338</v>
      </c>
      <c r="F12" s="17"/>
      <c r="G12" s="17">
        <v>0.16986276035313499</v>
      </c>
      <c r="H12" s="17">
        <v>0.157973708517537</v>
      </c>
      <c r="I12" s="17">
        <v>0.15935289296010199</v>
      </c>
      <c r="J12" s="17">
        <v>0.21036142157953899</v>
      </c>
      <c r="K12" s="17">
        <v>0.13117327418382499</v>
      </c>
      <c r="L12" s="17">
        <v>0.162192915820427</v>
      </c>
      <c r="M12" s="17"/>
      <c r="N12" s="17">
        <v>0.22975674503296301</v>
      </c>
      <c r="O12" s="17">
        <v>0.16495938216426201</v>
      </c>
      <c r="P12" s="17">
        <v>0.101620956862169</v>
      </c>
      <c r="Q12" s="17">
        <v>0.160526370510368</v>
      </c>
      <c r="R12" s="17"/>
      <c r="S12" s="17">
        <v>0.22770474561898299</v>
      </c>
      <c r="T12" s="17">
        <v>0.101113288035289</v>
      </c>
      <c r="U12" s="17">
        <v>0.17411969453036399</v>
      </c>
      <c r="V12" s="17">
        <v>0.234217039564589</v>
      </c>
      <c r="W12" s="17">
        <v>0.27995606605950002</v>
      </c>
      <c r="X12" s="17">
        <v>0.21797780096178199</v>
      </c>
      <c r="Y12" s="17">
        <v>8.7456630116212505E-2</v>
      </c>
      <c r="Z12" s="17">
        <v>0.177499731909082</v>
      </c>
      <c r="AA12" s="17">
        <v>0.116105661783149</v>
      </c>
      <c r="AB12" s="17">
        <v>6.8909321789735398E-2</v>
      </c>
      <c r="AC12" s="17">
        <v>0.14585802578919199</v>
      </c>
      <c r="AD12" s="17">
        <v>0.236046217552946</v>
      </c>
      <c r="AE12" s="17"/>
      <c r="AF12" s="17">
        <v>0.165843085178007</v>
      </c>
      <c r="AG12" s="17">
        <v>0.201470016144461</v>
      </c>
      <c r="AH12" s="17">
        <v>4.7792737906771299E-2</v>
      </c>
      <c r="AI12" s="17"/>
      <c r="AJ12" s="17">
        <v>0.15131288640622501</v>
      </c>
      <c r="AK12" s="17">
        <v>0.17049504261631099</v>
      </c>
      <c r="AL12" s="17">
        <v>0.23956172875444701</v>
      </c>
      <c r="AM12" s="17">
        <v>0</v>
      </c>
      <c r="AN12" s="17">
        <v>0.10376536911210101</v>
      </c>
    </row>
    <row r="13" spans="2:40" ht="30" x14ac:dyDescent="0.25">
      <c r="B13" s="18" t="s">
        <v>300</v>
      </c>
      <c r="C13" s="17">
        <v>0.14638389640869101</v>
      </c>
      <c r="D13" s="17">
        <v>0.142938071203355</v>
      </c>
      <c r="E13" s="17">
        <v>0.15014543869631</v>
      </c>
      <c r="F13" s="17"/>
      <c r="G13" s="17">
        <v>0.115991480892277</v>
      </c>
      <c r="H13" s="17">
        <v>0.18164741436058299</v>
      </c>
      <c r="I13" s="17">
        <v>0.18009856990022999</v>
      </c>
      <c r="J13" s="17">
        <v>0.138656280271265</v>
      </c>
      <c r="K13" s="17">
        <v>8.3175293622337207E-2</v>
      </c>
      <c r="L13" s="17">
        <v>0.15050514535482101</v>
      </c>
      <c r="M13" s="17"/>
      <c r="N13" s="17">
        <v>0.17029333751909201</v>
      </c>
      <c r="O13" s="17">
        <v>0.105102375115515</v>
      </c>
      <c r="P13" s="17">
        <v>0.17723145328756801</v>
      </c>
      <c r="Q13" s="17">
        <v>0.12429023396597499</v>
      </c>
      <c r="R13" s="17"/>
      <c r="S13" s="17">
        <v>0.23998441392829101</v>
      </c>
      <c r="T13" s="17">
        <v>0.119906281526328</v>
      </c>
      <c r="U13" s="17">
        <v>4.0072984507771102E-2</v>
      </c>
      <c r="V13" s="17">
        <v>0.15933548199310199</v>
      </c>
      <c r="W13" s="17">
        <v>0.11426032117717901</v>
      </c>
      <c r="X13" s="17">
        <v>0.16874978671531399</v>
      </c>
      <c r="Y13" s="17">
        <v>0.17964577692964701</v>
      </c>
      <c r="Z13" s="17">
        <v>0.183026853067633</v>
      </c>
      <c r="AA13" s="17">
        <v>0.143090438683798</v>
      </c>
      <c r="AB13" s="17">
        <v>0.14242676901061899</v>
      </c>
      <c r="AC13" s="17">
        <v>6.5795585351243302E-2</v>
      </c>
      <c r="AD13" s="17">
        <v>0</v>
      </c>
      <c r="AE13" s="17"/>
      <c r="AF13" s="17">
        <v>0.16992959407958</v>
      </c>
      <c r="AG13" s="17">
        <v>0.14313544200078299</v>
      </c>
      <c r="AH13" s="17">
        <v>0.16359047373351801</v>
      </c>
      <c r="AI13" s="17"/>
      <c r="AJ13" s="17">
        <v>0.13656152763111001</v>
      </c>
      <c r="AK13" s="17">
        <v>0.133343132647531</v>
      </c>
      <c r="AL13" s="17">
        <v>0.22795852027803701</v>
      </c>
      <c r="AM13" s="17">
        <v>0.24324587182072299</v>
      </c>
      <c r="AN13" s="17">
        <v>0.10670574459943</v>
      </c>
    </row>
    <row r="14" spans="2:40" ht="30" x14ac:dyDescent="0.25">
      <c r="B14" s="18" t="s">
        <v>301</v>
      </c>
      <c r="C14" s="17">
        <v>7.9362189614284206E-2</v>
      </c>
      <c r="D14" s="17">
        <v>8.2026526991833298E-2</v>
      </c>
      <c r="E14" s="17">
        <v>7.7559641065119103E-2</v>
      </c>
      <c r="F14" s="17"/>
      <c r="G14" s="17">
        <v>8.7389987870286498E-2</v>
      </c>
      <c r="H14" s="17">
        <v>5.5297574576174298E-2</v>
      </c>
      <c r="I14" s="17">
        <v>0.104908405736515</v>
      </c>
      <c r="J14" s="17">
        <v>4.7620764161613198E-2</v>
      </c>
      <c r="K14" s="17">
        <v>8.2651489601677397E-2</v>
      </c>
      <c r="L14" s="17">
        <v>9.7620326107751607E-2</v>
      </c>
      <c r="M14" s="17"/>
      <c r="N14" s="17">
        <v>8.1567446366390101E-2</v>
      </c>
      <c r="O14" s="17">
        <v>7.4240523293785707E-2</v>
      </c>
      <c r="P14" s="17">
        <v>9.8345285350023098E-2</v>
      </c>
      <c r="Q14" s="17">
        <v>6.0519128187070198E-2</v>
      </c>
      <c r="R14" s="17"/>
      <c r="S14" s="17">
        <v>5.0024941737373901E-2</v>
      </c>
      <c r="T14" s="17">
        <v>0.11853612709417399</v>
      </c>
      <c r="U14" s="17">
        <v>7.5414323568028796E-2</v>
      </c>
      <c r="V14" s="17">
        <v>4.2918075421937499E-2</v>
      </c>
      <c r="W14" s="17">
        <v>4.8150411039823898E-2</v>
      </c>
      <c r="X14" s="17">
        <v>0</v>
      </c>
      <c r="Y14" s="17">
        <v>0.10629034575609</v>
      </c>
      <c r="Z14" s="17">
        <v>0.22811086005168699</v>
      </c>
      <c r="AA14" s="17">
        <v>9.4103380768970193E-2</v>
      </c>
      <c r="AB14" s="17">
        <v>6.7614134995974198E-2</v>
      </c>
      <c r="AC14" s="17">
        <v>0.133610536524645</v>
      </c>
      <c r="AD14" s="17">
        <v>0</v>
      </c>
      <c r="AE14" s="17"/>
      <c r="AF14" s="17">
        <v>4.2959220091013099E-2</v>
      </c>
      <c r="AG14" s="17">
        <v>8.4479468147310804E-2</v>
      </c>
      <c r="AH14" s="17">
        <v>0.144806389784957</v>
      </c>
      <c r="AI14" s="17"/>
      <c r="AJ14" s="17">
        <v>8.3856333001849803E-2</v>
      </c>
      <c r="AK14" s="17">
        <v>7.7491542229707402E-2</v>
      </c>
      <c r="AL14" s="17">
        <v>4.1855344650884897E-2</v>
      </c>
      <c r="AM14" s="17">
        <v>0</v>
      </c>
      <c r="AN14" s="17">
        <v>0.13869946532974201</v>
      </c>
    </row>
    <row r="15" spans="2:40" ht="30" x14ac:dyDescent="0.25">
      <c r="B15" s="18" t="s">
        <v>302</v>
      </c>
      <c r="C15" s="17">
        <v>4.8283457486767899E-2</v>
      </c>
      <c r="D15" s="17">
        <v>5.14202102754771E-2</v>
      </c>
      <c r="E15" s="17">
        <v>4.5901974081252302E-2</v>
      </c>
      <c r="F15" s="17"/>
      <c r="G15" s="17">
        <v>3.83714062258768E-2</v>
      </c>
      <c r="H15" s="17">
        <v>1.45695606187071E-2</v>
      </c>
      <c r="I15" s="17">
        <v>5.1945761251596299E-2</v>
      </c>
      <c r="J15" s="17">
        <v>0.12249359713505199</v>
      </c>
      <c r="K15" s="17">
        <v>5.4803126438609101E-2</v>
      </c>
      <c r="L15" s="17">
        <v>5.05017296877334E-2</v>
      </c>
      <c r="M15" s="17"/>
      <c r="N15" s="17">
        <v>4.35869150975857E-2</v>
      </c>
      <c r="O15" s="17">
        <v>6.7591419022525606E-2</v>
      </c>
      <c r="P15" s="17">
        <v>6.4659281273757599E-2</v>
      </c>
      <c r="Q15" s="17">
        <v>1.5593053547356701E-2</v>
      </c>
      <c r="R15" s="17"/>
      <c r="S15" s="17">
        <v>4.92925078081679E-2</v>
      </c>
      <c r="T15" s="17">
        <v>0</v>
      </c>
      <c r="U15" s="17">
        <v>0.122446449359616</v>
      </c>
      <c r="V15" s="17">
        <v>0</v>
      </c>
      <c r="W15" s="17">
        <v>4.8970700724600101E-2</v>
      </c>
      <c r="X15" s="17">
        <v>6.7870332612965198E-2</v>
      </c>
      <c r="Y15" s="17">
        <v>2.7251160671370098E-2</v>
      </c>
      <c r="Z15" s="17">
        <v>0</v>
      </c>
      <c r="AA15" s="17">
        <v>9.2465395922847596E-2</v>
      </c>
      <c r="AB15" s="17">
        <v>4.1240988756723003E-2</v>
      </c>
      <c r="AC15" s="17">
        <v>0</v>
      </c>
      <c r="AD15" s="17">
        <v>0.233332429955628</v>
      </c>
      <c r="AE15" s="17"/>
      <c r="AF15" s="17">
        <v>7.0558103291174096E-2</v>
      </c>
      <c r="AG15" s="17">
        <v>4.0137363536037099E-2</v>
      </c>
      <c r="AH15" s="17">
        <v>2.3840892631870201E-2</v>
      </c>
      <c r="AI15" s="17"/>
      <c r="AJ15" s="17">
        <v>3.1566252808898E-2</v>
      </c>
      <c r="AK15" s="17">
        <v>8.7869035393857806E-2</v>
      </c>
      <c r="AL15" s="17">
        <v>3.4923022559903101E-2</v>
      </c>
      <c r="AM15" s="17">
        <v>0</v>
      </c>
      <c r="AN15" s="17">
        <v>0</v>
      </c>
    </row>
    <row r="16" spans="2:40" x14ac:dyDescent="0.25">
      <c r="B16" s="18" t="s">
        <v>303</v>
      </c>
      <c r="C16" s="17">
        <v>6.12091151523401E-2</v>
      </c>
      <c r="D16" s="17">
        <v>6.5802939757088799E-2</v>
      </c>
      <c r="E16" s="17">
        <v>5.7666815009899001E-2</v>
      </c>
      <c r="F16" s="17"/>
      <c r="G16" s="17">
        <v>0.10670217628162899</v>
      </c>
      <c r="H16" s="17">
        <v>5.2254521800771302E-2</v>
      </c>
      <c r="I16" s="17">
        <v>5.2282834103659699E-2</v>
      </c>
      <c r="J16" s="17">
        <v>0</v>
      </c>
      <c r="K16" s="17">
        <v>0.10431439324682699</v>
      </c>
      <c r="L16" s="17">
        <v>1.9613709550136998E-2</v>
      </c>
      <c r="M16" s="17"/>
      <c r="N16" s="17">
        <v>4.8390042015990203E-2</v>
      </c>
      <c r="O16" s="17">
        <v>8.6893096420744803E-2</v>
      </c>
      <c r="P16" s="17">
        <v>2.5219549604125899E-2</v>
      </c>
      <c r="Q16" s="17">
        <v>9.4587205878622099E-2</v>
      </c>
      <c r="R16" s="17"/>
      <c r="S16" s="17">
        <v>2.0921403817439801E-2</v>
      </c>
      <c r="T16" s="17">
        <v>8.62578322423532E-2</v>
      </c>
      <c r="U16" s="17">
        <v>9.0160370569188894E-2</v>
      </c>
      <c r="V16" s="17">
        <v>0</v>
      </c>
      <c r="W16" s="17">
        <v>0.179002737999027</v>
      </c>
      <c r="X16" s="17">
        <v>7.0629987795683705E-2</v>
      </c>
      <c r="Y16" s="17">
        <v>6.9793040504063694E-2</v>
      </c>
      <c r="Z16" s="17">
        <v>5.7014630712452302E-2</v>
      </c>
      <c r="AA16" s="17">
        <v>2.82334553109354E-2</v>
      </c>
      <c r="AB16" s="17">
        <v>3.4831918017084899E-2</v>
      </c>
      <c r="AC16" s="17">
        <v>0.133633999149389</v>
      </c>
      <c r="AD16" s="17">
        <v>0</v>
      </c>
      <c r="AE16" s="17"/>
      <c r="AF16" s="17">
        <v>4.8831125188130799E-2</v>
      </c>
      <c r="AG16" s="17">
        <v>5.21457826842271E-2</v>
      </c>
      <c r="AH16" s="17">
        <v>5.3944352883203303E-2</v>
      </c>
      <c r="AI16" s="17"/>
      <c r="AJ16" s="17">
        <v>4.7699572954505401E-2</v>
      </c>
      <c r="AK16" s="17">
        <v>6.0310642536163299E-2</v>
      </c>
      <c r="AL16" s="17">
        <v>7.1039540849523602E-2</v>
      </c>
      <c r="AM16" s="17">
        <v>0.21277329656871599</v>
      </c>
      <c r="AN16" s="17">
        <v>6.9494716931480405E-2</v>
      </c>
    </row>
    <row r="17" spans="2:40" x14ac:dyDescent="0.25">
      <c r="B17" s="18" t="s">
        <v>64</v>
      </c>
      <c r="C17" s="19">
        <v>0.107929519559263</v>
      </c>
      <c r="D17" s="19">
        <v>9.13449614077258E-2</v>
      </c>
      <c r="E17" s="19">
        <v>0.12260696384266399</v>
      </c>
      <c r="F17" s="19"/>
      <c r="G17" s="19">
        <v>3.5895737954463797E-2</v>
      </c>
      <c r="H17" s="19">
        <v>4.1643643113778397E-2</v>
      </c>
      <c r="I17" s="19">
        <v>0.11003835340427</v>
      </c>
      <c r="J17" s="19">
        <v>0.170987010770625</v>
      </c>
      <c r="K17" s="19">
        <v>0.27861932868330103</v>
      </c>
      <c r="L17" s="19">
        <v>0.174388372568134</v>
      </c>
      <c r="M17" s="19"/>
      <c r="N17" s="19">
        <v>0.11723704524227201</v>
      </c>
      <c r="O17" s="19">
        <v>0.100311939435018</v>
      </c>
      <c r="P17" s="19">
        <v>0.10947119524134601</v>
      </c>
      <c r="Q17" s="19">
        <v>0.103796300481854</v>
      </c>
      <c r="R17" s="19"/>
      <c r="S17" s="19">
        <v>2.7353416784220499E-2</v>
      </c>
      <c r="T17" s="19">
        <v>8.6920357924999095E-2</v>
      </c>
      <c r="U17" s="19">
        <v>0.10598614840876799</v>
      </c>
      <c r="V17" s="19">
        <v>8.09453351274384E-2</v>
      </c>
      <c r="W17" s="19">
        <v>0.137881914426744</v>
      </c>
      <c r="X17" s="19">
        <v>6.10984841280739E-2</v>
      </c>
      <c r="Y17" s="19">
        <v>8.3774399504434202E-2</v>
      </c>
      <c r="Z17" s="19">
        <v>5.9333706656958897E-2</v>
      </c>
      <c r="AA17" s="19">
        <v>9.1674903734537405E-2</v>
      </c>
      <c r="AB17" s="19">
        <v>0.286914891199336</v>
      </c>
      <c r="AC17" s="19">
        <v>0.25691897566022998</v>
      </c>
      <c r="AD17" s="19">
        <v>0.27284411738025099</v>
      </c>
      <c r="AE17" s="19"/>
      <c r="AF17" s="19">
        <v>7.2414930456518006E-2</v>
      </c>
      <c r="AG17" s="19">
        <v>0.14732911972278401</v>
      </c>
      <c r="AH17" s="19">
        <v>0.149268720440628</v>
      </c>
      <c r="AI17" s="19"/>
      <c r="AJ17" s="19">
        <v>0.111106026631212</v>
      </c>
      <c r="AK17" s="19">
        <v>7.7240338895356697E-2</v>
      </c>
      <c r="AL17" s="19">
        <v>0.157170054286349</v>
      </c>
      <c r="AM17" s="19">
        <v>0</v>
      </c>
      <c r="AN17" s="19">
        <v>0.18536114666152301</v>
      </c>
    </row>
    <row r="18" spans="2:40" x14ac:dyDescent="0.25">
      <c r="B18" s="16" t="s">
        <v>340</v>
      </c>
    </row>
    <row r="19" spans="2:40" x14ac:dyDescent="0.25">
      <c r="B19" t="s">
        <v>67</v>
      </c>
    </row>
    <row r="20" spans="2:40" x14ac:dyDescent="0.25">
      <c r="B20" t="s">
        <v>68</v>
      </c>
    </row>
    <row r="22" spans="2:40" x14ac:dyDescent="0.25">
      <c r="B22"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AN16"/>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84</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2012</v>
      </c>
      <c r="D7" s="10">
        <v>975</v>
      </c>
      <c r="E7" s="10">
        <v>1032</v>
      </c>
      <c r="F7" s="10"/>
      <c r="G7" s="10">
        <v>273</v>
      </c>
      <c r="H7" s="10">
        <v>338</v>
      </c>
      <c r="I7" s="10">
        <v>319</v>
      </c>
      <c r="J7" s="10">
        <v>315</v>
      </c>
      <c r="K7" s="10">
        <v>303</v>
      </c>
      <c r="L7" s="10">
        <v>464</v>
      </c>
      <c r="M7" s="10"/>
      <c r="N7" s="10">
        <v>579</v>
      </c>
      <c r="O7" s="10">
        <v>546</v>
      </c>
      <c r="P7" s="10">
        <v>406</v>
      </c>
      <c r="Q7" s="10">
        <v>474</v>
      </c>
      <c r="R7" s="10"/>
      <c r="S7" s="10">
        <v>276</v>
      </c>
      <c r="T7" s="10">
        <v>270</v>
      </c>
      <c r="U7" s="10">
        <v>166</v>
      </c>
      <c r="V7" s="10">
        <v>168</v>
      </c>
      <c r="W7" s="10">
        <v>133</v>
      </c>
      <c r="X7" s="10">
        <v>182</v>
      </c>
      <c r="Y7" s="10">
        <v>164</v>
      </c>
      <c r="Z7" s="10">
        <v>84</v>
      </c>
      <c r="AA7" s="10">
        <v>232</v>
      </c>
      <c r="AB7" s="10">
        <v>188</v>
      </c>
      <c r="AC7" s="10">
        <v>103</v>
      </c>
      <c r="AD7" s="10">
        <v>46</v>
      </c>
      <c r="AE7" s="10"/>
      <c r="AF7" s="10">
        <v>773</v>
      </c>
      <c r="AG7" s="10">
        <v>894</v>
      </c>
      <c r="AH7" s="10">
        <v>216</v>
      </c>
      <c r="AI7" s="10"/>
      <c r="AJ7" s="10">
        <v>766</v>
      </c>
      <c r="AK7" s="10">
        <v>582</v>
      </c>
      <c r="AL7" s="10">
        <v>165</v>
      </c>
      <c r="AM7" s="10">
        <v>38</v>
      </c>
      <c r="AN7" s="10">
        <v>203</v>
      </c>
    </row>
    <row r="8" spans="2:40" ht="30" customHeight="1" x14ac:dyDescent="0.25">
      <c r="B8" s="11" t="s">
        <v>20</v>
      </c>
      <c r="C8" s="11">
        <v>2012</v>
      </c>
      <c r="D8" s="11">
        <v>992</v>
      </c>
      <c r="E8" s="11">
        <v>1015</v>
      </c>
      <c r="F8" s="11"/>
      <c r="G8" s="11">
        <v>280</v>
      </c>
      <c r="H8" s="11">
        <v>342</v>
      </c>
      <c r="I8" s="11">
        <v>343</v>
      </c>
      <c r="J8" s="11">
        <v>343</v>
      </c>
      <c r="K8" s="11">
        <v>283</v>
      </c>
      <c r="L8" s="11">
        <v>420</v>
      </c>
      <c r="M8" s="11"/>
      <c r="N8" s="11">
        <v>541</v>
      </c>
      <c r="O8" s="11">
        <v>521</v>
      </c>
      <c r="P8" s="11">
        <v>441</v>
      </c>
      <c r="Q8" s="11">
        <v>502</v>
      </c>
      <c r="R8" s="11"/>
      <c r="S8" s="11">
        <v>282</v>
      </c>
      <c r="T8" s="11">
        <v>262</v>
      </c>
      <c r="U8" s="11">
        <v>161</v>
      </c>
      <c r="V8" s="11">
        <v>181</v>
      </c>
      <c r="W8" s="11">
        <v>141</v>
      </c>
      <c r="X8" s="11">
        <v>181</v>
      </c>
      <c r="Y8" s="11">
        <v>161</v>
      </c>
      <c r="Z8" s="11">
        <v>80</v>
      </c>
      <c r="AA8" s="11">
        <v>221</v>
      </c>
      <c r="AB8" s="11">
        <v>181</v>
      </c>
      <c r="AC8" s="11">
        <v>101</v>
      </c>
      <c r="AD8" s="11">
        <v>60</v>
      </c>
      <c r="AE8" s="11"/>
      <c r="AF8" s="11">
        <v>773</v>
      </c>
      <c r="AG8" s="11">
        <v>887</v>
      </c>
      <c r="AH8" s="11">
        <v>220</v>
      </c>
      <c r="AI8" s="11"/>
      <c r="AJ8" s="11">
        <v>755</v>
      </c>
      <c r="AK8" s="11">
        <v>583</v>
      </c>
      <c r="AL8" s="11">
        <v>160</v>
      </c>
      <c r="AM8" s="11">
        <v>39</v>
      </c>
      <c r="AN8" s="11">
        <v>209</v>
      </c>
    </row>
    <row r="9" spans="2:40" x14ac:dyDescent="0.25">
      <c r="B9" s="18" t="s">
        <v>82</v>
      </c>
      <c r="C9" s="17">
        <v>0.79737863020198196</v>
      </c>
      <c r="D9" s="17">
        <v>0.77735132676557706</v>
      </c>
      <c r="E9" s="17">
        <v>0.81770267789412499</v>
      </c>
      <c r="F9" s="17"/>
      <c r="G9" s="17">
        <v>0.71474325847949205</v>
      </c>
      <c r="H9" s="17">
        <v>0.77287464088381197</v>
      </c>
      <c r="I9" s="17">
        <v>0.78840244618683897</v>
      </c>
      <c r="J9" s="17">
        <v>0.81578746505590005</v>
      </c>
      <c r="K9" s="17">
        <v>0.83245256649385202</v>
      </c>
      <c r="L9" s="17">
        <v>0.84113083152424795</v>
      </c>
      <c r="M9" s="17"/>
      <c r="N9" s="17">
        <v>0.78748024206169598</v>
      </c>
      <c r="O9" s="17">
        <v>0.78730374425285798</v>
      </c>
      <c r="P9" s="17">
        <v>0.79386589920025996</v>
      </c>
      <c r="Q9" s="17">
        <v>0.82057709104309895</v>
      </c>
      <c r="R9" s="17"/>
      <c r="S9" s="17">
        <v>0.72953714580514495</v>
      </c>
      <c r="T9" s="17">
        <v>0.79976252752773602</v>
      </c>
      <c r="U9" s="17">
        <v>0.83551405596119099</v>
      </c>
      <c r="V9" s="17">
        <v>0.77556099606283702</v>
      </c>
      <c r="W9" s="17">
        <v>0.79145624887257804</v>
      </c>
      <c r="X9" s="17">
        <v>0.81580411170122502</v>
      </c>
      <c r="Y9" s="17">
        <v>0.82700278150498296</v>
      </c>
      <c r="Z9" s="17">
        <v>0.79092342886025802</v>
      </c>
      <c r="AA9" s="17">
        <v>0.79388898837848998</v>
      </c>
      <c r="AB9" s="17">
        <v>0.82514586548703595</v>
      </c>
      <c r="AC9" s="17">
        <v>0.76684947672219195</v>
      </c>
      <c r="AD9" s="17">
        <v>0.93711669210706305</v>
      </c>
      <c r="AE9" s="17"/>
      <c r="AF9" s="17">
        <v>0.82325495357130196</v>
      </c>
      <c r="AG9" s="17">
        <v>0.79425713510609597</v>
      </c>
      <c r="AH9" s="17">
        <v>0.75163402587141603</v>
      </c>
      <c r="AI9" s="17"/>
      <c r="AJ9" s="17">
        <v>0.82491797022924096</v>
      </c>
      <c r="AK9" s="17">
        <v>0.80032895046442698</v>
      </c>
      <c r="AL9" s="17">
        <v>0.70744852057400798</v>
      </c>
      <c r="AM9" s="17">
        <v>0.75919070486977103</v>
      </c>
      <c r="AN9" s="17">
        <v>0.81372022735934302</v>
      </c>
    </row>
    <row r="10" spans="2:40" x14ac:dyDescent="0.25">
      <c r="B10" s="18" t="s">
        <v>83</v>
      </c>
      <c r="C10" s="17">
        <v>0.168867321183756</v>
      </c>
      <c r="D10" s="17">
        <v>0.18801020281866401</v>
      </c>
      <c r="E10" s="17">
        <v>0.15099442849818301</v>
      </c>
      <c r="F10" s="17"/>
      <c r="G10" s="17">
        <v>0.213441489586192</v>
      </c>
      <c r="H10" s="17">
        <v>0.17608830370652401</v>
      </c>
      <c r="I10" s="17">
        <v>0.19208762883637701</v>
      </c>
      <c r="J10" s="17">
        <v>0.15011180236671801</v>
      </c>
      <c r="K10" s="17">
        <v>0.14215523933883201</v>
      </c>
      <c r="L10" s="17">
        <v>0.14759981837657801</v>
      </c>
      <c r="M10" s="17"/>
      <c r="N10" s="17">
        <v>0.18284940627243801</v>
      </c>
      <c r="O10" s="17">
        <v>0.18293703383021701</v>
      </c>
      <c r="P10" s="17">
        <v>0.161382436379299</v>
      </c>
      <c r="Q10" s="17">
        <v>0.146312456900069</v>
      </c>
      <c r="R10" s="17"/>
      <c r="S10" s="17">
        <v>0.236077539745708</v>
      </c>
      <c r="T10" s="17">
        <v>0.16429764457444301</v>
      </c>
      <c r="U10" s="17">
        <v>0.14076924365806101</v>
      </c>
      <c r="V10" s="17">
        <v>0.20175908621092301</v>
      </c>
      <c r="W10" s="17">
        <v>0.161386631625483</v>
      </c>
      <c r="X10" s="17">
        <v>0.13660199852557001</v>
      </c>
      <c r="Y10" s="17">
        <v>0.167512471207859</v>
      </c>
      <c r="Z10" s="17">
        <v>0.160759606871478</v>
      </c>
      <c r="AA10" s="17">
        <v>0.169165273692617</v>
      </c>
      <c r="AB10" s="17">
        <v>0.15432583638187</v>
      </c>
      <c r="AC10" s="17">
        <v>0.16858816612442501</v>
      </c>
      <c r="AD10" s="17">
        <v>2.1805469056693699E-2</v>
      </c>
      <c r="AE10" s="17"/>
      <c r="AF10" s="17">
        <v>0.156285727413744</v>
      </c>
      <c r="AG10" s="17">
        <v>0.17673931665102999</v>
      </c>
      <c r="AH10" s="17">
        <v>0.16421918519686399</v>
      </c>
      <c r="AI10" s="17"/>
      <c r="AJ10" s="17">
        <v>0.16401243122845899</v>
      </c>
      <c r="AK10" s="17">
        <v>0.16766324774241301</v>
      </c>
      <c r="AL10" s="17">
        <v>0.24076765326240901</v>
      </c>
      <c r="AM10" s="17">
        <v>0.21447678028473</v>
      </c>
      <c r="AN10" s="17">
        <v>0.11783808844633099</v>
      </c>
    </row>
    <row r="11" spans="2:40" x14ac:dyDescent="0.25">
      <c r="B11" s="18" t="s">
        <v>64</v>
      </c>
      <c r="C11" s="19">
        <v>3.3754048614262101E-2</v>
      </c>
      <c r="D11" s="19">
        <v>3.4638470415758703E-2</v>
      </c>
      <c r="E11" s="19">
        <v>3.13028936076922E-2</v>
      </c>
      <c r="F11" s="19"/>
      <c r="G11" s="19">
        <v>7.1815251934315899E-2</v>
      </c>
      <c r="H11" s="19">
        <v>5.1037055409664099E-2</v>
      </c>
      <c r="I11" s="19">
        <v>1.95099249767831E-2</v>
      </c>
      <c r="J11" s="19">
        <v>3.4100732577382102E-2</v>
      </c>
      <c r="K11" s="19">
        <v>2.5392194167316001E-2</v>
      </c>
      <c r="L11" s="19">
        <v>1.12693500991744E-2</v>
      </c>
      <c r="M11" s="19"/>
      <c r="N11" s="19">
        <v>2.9670351665866301E-2</v>
      </c>
      <c r="O11" s="19">
        <v>2.9759221916924501E-2</v>
      </c>
      <c r="P11" s="19">
        <v>4.47516644204407E-2</v>
      </c>
      <c r="Q11" s="19">
        <v>3.3110452056832003E-2</v>
      </c>
      <c r="R11" s="19"/>
      <c r="S11" s="19">
        <v>3.4385314449147199E-2</v>
      </c>
      <c r="T11" s="19">
        <v>3.5939827897821297E-2</v>
      </c>
      <c r="U11" s="19">
        <v>2.3716700380748301E-2</v>
      </c>
      <c r="V11" s="19">
        <v>2.2679917726240201E-2</v>
      </c>
      <c r="W11" s="19">
        <v>4.7157119501939203E-2</v>
      </c>
      <c r="X11" s="19">
        <v>4.7593889773205403E-2</v>
      </c>
      <c r="Y11" s="19">
        <v>5.4847472871575797E-3</v>
      </c>
      <c r="Z11" s="19">
        <v>4.83169642682637E-2</v>
      </c>
      <c r="AA11" s="19">
        <v>3.6945737928893101E-2</v>
      </c>
      <c r="AB11" s="19">
        <v>2.0528298131094101E-2</v>
      </c>
      <c r="AC11" s="19">
        <v>6.4562357153382599E-2</v>
      </c>
      <c r="AD11" s="19">
        <v>4.1077838836242803E-2</v>
      </c>
      <c r="AE11" s="19"/>
      <c r="AF11" s="19">
        <v>2.0459319014953899E-2</v>
      </c>
      <c r="AG11" s="19">
        <v>2.9003548242873701E-2</v>
      </c>
      <c r="AH11" s="19">
        <v>8.4146788931720201E-2</v>
      </c>
      <c r="AI11" s="19"/>
      <c r="AJ11" s="19">
        <v>1.10695985422994E-2</v>
      </c>
      <c r="AK11" s="19">
        <v>3.2007801793160297E-2</v>
      </c>
      <c r="AL11" s="19">
        <v>5.1783826163582597E-2</v>
      </c>
      <c r="AM11" s="19">
        <v>2.63325148454987E-2</v>
      </c>
      <c r="AN11" s="19">
        <v>6.84416841943256E-2</v>
      </c>
    </row>
    <row r="12" spans="2:40" x14ac:dyDescent="0.25">
      <c r="B12" s="16"/>
    </row>
    <row r="13" spans="2:40" x14ac:dyDescent="0.25">
      <c r="B13" t="s">
        <v>67</v>
      </c>
    </row>
    <row r="14" spans="2:40" x14ac:dyDescent="0.25">
      <c r="B14" t="s">
        <v>68</v>
      </c>
    </row>
    <row r="16" spans="2:40" x14ac:dyDescent="0.25">
      <c r="B16"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B2:AN22"/>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342</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572</v>
      </c>
      <c r="D7" s="10">
        <v>262</v>
      </c>
      <c r="E7" s="10">
        <v>309</v>
      </c>
      <c r="F7" s="10"/>
      <c r="G7" s="10">
        <v>67</v>
      </c>
      <c r="H7" s="10">
        <v>78</v>
      </c>
      <c r="I7" s="10">
        <v>101</v>
      </c>
      <c r="J7" s="10">
        <v>87</v>
      </c>
      <c r="K7" s="10">
        <v>90</v>
      </c>
      <c r="L7" s="10">
        <v>149</v>
      </c>
      <c r="M7" s="10"/>
      <c r="N7" s="10">
        <v>154</v>
      </c>
      <c r="O7" s="10">
        <v>160</v>
      </c>
      <c r="P7" s="10">
        <v>105</v>
      </c>
      <c r="Q7" s="10">
        <v>151</v>
      </c>
      <c r="R7" s="10"/>
      <c r="S7" s="10">
        <v>70</v>
      </c>
      <c r="T7" s="10">
        <v>81</v>
      </c>
      <c r="U7" s="10">
        <v>47</v>
      </c>
      <c r="V7" s="10">
        <v>56</v>
      </c>
      <c r="W7" s="10">
        <v>39</v>
      </c>
      <c r="X7" s="10">
        <v>46</v>
      </c>
      <c r="Y7" s="10">
        <v>41</v>
      </c>
      <c r="Z7" s="10">
        <v>23</v>
      </c>
      <c r="AA7" s="10">
        <v>75</v>
      </c>
      <c r="AB7" s="10">
        <v>54</v>
      </c>
      <c r="AC7" s="10">
        <v>26</v>
      </c>
      <c r="AD7" s="10">
        <v>14</v>
      </c>
      <c r="AE7" s="10"/>
      <c r="AF7" s="10">
        <v>215</v>
      </c>
      <c r="AG7" s="10">
        <v>266</v>
      </c>
      <c r="AH7" s="10">
        <v>50</v>
      </c>
      <c r="AI7" s="10"/>
      <c r="AJ7" s="10">
        <v>209</v>
      </c>
      <c r="AK7" s="10">
        <v>166</v>
      </c>
      <c r="AL7" s="10">
        <v>43</v>
      </c>
      <c r="AM7" s="10">
        <v>18</v>
      </c>
      <c r="AN7" s="10">
        <v>51</v>
      </c>
    </row>
    <row r="8" spans="2:40" ht="30" customHeight="1" x14ac:dyDescent="0.25">
      <c r="B8" s="11" t="s">
        <v>20</v>
      </c>
      <c r="C8" s="11">
        <v>569</v>
      </c>
      <c r="D8" s="11">
        <v>265</v>
      </c>
      <c r="E8" s="11">
        <v>303</v>
      </c>
      <c r="F8" s="11"/>
      <c r="G8" s="11">
        <v>70</v>
      </c>
      <c r="H8" s="11">
        <v>78</v>
      </c>
      <c r="I8" s="11">
        <v>107</v>
      </c>
      <c r="J8" s="11">
        <v>94</v>
      </c>
      <c r="K8" s="11">
        <v>84</v>
      </c>
      <c r="L8" s="11">
        <v>136</v>
      </c>
      <c r="M8" s="11"/>
      <c r="N8" s="11">
        <v>145</v>
      </c>
      <c r="O8" s="11">
        <v>153</v>
      </c>
      <c r="P8" s="11">
        <v>113</v>
      </c>
      <c r="Q8" s="11">
        <v>156</v>
      </c>
      <c r="R8" s="11"/>
      <c r="S8" s="11">
        <v>71</v>
      </c>
      <c r="T8" s="11">
        <v>77</v>
      </c>
      <c r="U8" s="11">
        <v>45</v>
      </c>
      <c r="V8" s="11">
        <v>61</v>
      </c>
      <c r="W8" s="11">
        <v>40</v>
      </c>
      <c r="X8" s="11">
        <v>46</v>
      </c>
      <c r="Y8" s="11">
        <v>41</v>
      </c>
      <c r="Z8" s="11">
        <v>22</v>
      </c>
      <c r="AA8" s="11">
        <v>71</v>
      </c>
      <c r="AB8" s="11">
        <v>53</v>
      </c>
      <c r="AC8" s="11">
        <v>25</v>
      </c>
      <c r="AD8" s="11">
        <v>17</v>
      </c>
      <c r="AE8" s="11"/>
      <c r="AF8" s="11">
        <v>211</v>
      </c>
      <c r="AG8" s="11">
        <v>264</v>
      </c>
      <c r="AH8" s="11">
        <v>51</v>
      </c>
      <c r="AI8" s="11"/>
      <c r="AJ8" s="11">
        <v>206</v>
      </c>
      <c r="AK8" s="11">
        <v>163</v>
      </c>
      <c r="AL8" s="11">
        <v>41</v>
      </c>
      <c r="AM8" s="11">
        <v>18</v>
      </c>
      <c r="AN8" s="11">
        <v>53</v>
      </c>
    </row>
    <row r="9" spans="2:40" x14ac:dyDescent="0.25">
      <c r="B9" s="18" t="s">
        <v>296</v>
      </c>
      <c r="C9" s="17">
        <v>3.1276190109090697E-2</v>
      </c>
      <c r="D9" s="17">
        <v>2.71724820003711E-2</v>
      </c>
      <c r="E9" s="17">
        <v>3.4984293477201903E-2</v>
      </c>
      <c r="F9" s="17"/>
      <c r="G9" s="17">
        <v>2.8830755073539101E-2</v>
      </c>
      <c r="H9" s="17">
        <v>1.42942497410871E-2</v>
      </c>
      <c r="I9" s="17">
        <v>1.8798981385738801E-2</v>
      </c>
      <c r="J9" s="17">
        <v>4.4061821128330098E-2</v>
      </c>
      <c r="K9" s="17">
        <v>3.3608710266689601E-2</v>
      </c>
      <c r="L9" s="17">
        <v>4.1910132591461799E-2</v>
      </c>
      <c r="M9" s="17"/>
      <c r="N9" s="17">
        <v>3.27710588221495E-2</v>
      </c>
      <c r="O9" s="17">
        <v>3.5456647181757797E-2</v>
      </c>
      <c r="P9" s="17">
        <v>4.9088047142937699E-2</v>
      </c>
      <c r="Q9" s="17">
        <v>1.3291129356354601E-2</v>
      </c>
      <c r="R9" s="17"/>
      <c r="S9" s="17">
        <v>8.5594729094645203E-2</v>
      </c>
      <c r="T9" s="17">
        <v>1.15774229164987E-2</v>
      </c>
      <c r="U9" s="17">
        <v>4.2110849180887699E-2</v>
      </c>
      <c r="V9" s="17">
        <v>1.66224618739679E-2</v>
      </c>
      <c r="W9" s="17">
        <v>2.66363376832447E-2</v>
      </c>
      <c r="X9" s="17">
        <v>2.017261003839E-2</v>
      </c>
      <c r="Y9" s="17">
        <v>4.6120470876036698E-2</v>
      </c>
      <c r="Z9" s="17">
        <v>0</v>
      </c>
      <c r="AA9" s="17">
        <v>2.5306622789804702E-2</v>
      </c>
      <c r="AB9" s="17">
        <v>2.0810474352683399E-2</v>
      </c>
      <c r="AC9" s="17">
        <v>4.4166704251452298E-2</v>
      </c>
      <c r="AD9" s="17">
        <v>0</v>
      </c>
      <c r="AE9" s="17"/>
      <c r="AF9" s="17">
        <v>4.1892565495828198E-2</v>
      </c>
      <c r="AG9" s="17">
        <v>2.24827111357103E-2</v>
      </c>
      <c r="AH9" s="17">
        <v>1.9511528484182201E-2</v>
      </c>
      <c r="AI9" s="17"/>
      <c r="AJ9" s="17">
        <v>4.9468576875072702E-2</v>
      </c>
      <c r="AK9" s="17">
        <v>2.69999955701688E-2</v>
      </c>
      <c r="AL9" s="17">
        <v>0</v>
      </c>
      <c r="AM9" s="17">
        <v>5.5987747379819902E-2</v>
      </c>
      <c r="AN9" s="17">
        <v>2.01773504025997E-2</v>
      </c>
    </row>
    <row r="10" spans="2:40" ht="30" x14ac:dyDescent="0.25">
      <c r="B10" s="18" t="s">
        <v>297</v>
      </c>
      <c r="C10" s="17">
        <v>0.113091172372904</v>
      </c>
      <c r="D10" s="17">
        <v>7.9845124598240794E-2</v>
      </c>
      <c r="E10" s="17">
        <v>0.142594222107881</v>
      </c>
      <c r="F10" s="17"/>
      <c r="G10" s="17">
        <v>0.16003780588647101</v>
      </c>
      <c r="H10" s="17">
        <v>0.130178799785404</v>
      </c>
      <c r="I10" s="17">
        <v>8.7245580618769997E-2</v>
      </c>
      <c r="J10" s="17">
        <v>6.84907126469365E-2</v>
      </c>
      <c r="K10" s="17">
        <v>0.115786294762839</v>
      </c>
      <c r="L10" s="17">
        <v>0.12854476180139901</v>
      </c>
      <c r="M10" s="17"/>
      <c r="N10" s="17">
        <v>9.5822682587532501E-2</v>
      </c>
      <c r="O10" s="17">
        <v>0.104416776542281</v>
      </c>
      <c r="P10" s="17">
        <v>9.2283168210925207E-2</v>
      </c>
      <c r="Q10" s="17">
        <v>0.14787857145431099</v>
      </c>
      <c r="R10" s="17"/>
      <c r="S10" s="17">
        <v>8.7817352105429E-2</v>
      </c>
      <c r="T10" s="17">
        <v>0.12419294607363</v>
      </c>
      <c r="U10" s="17">
        <v>0.124807042571479</v>
      </c>
      <c r="V10" s="17">
        <v>0.108767865322229</v>
      </c>
      <c r="W10" s="17">
        <v>0.15218255637903899</v>
      </c>
      <c r="X10" s="17">
        <v>0.21157856794580801</v>
      </c>
      <c r="Y10" s="17">
        <v>0.11337658931624001</v>
      </c>
      <c r="Z10" s="17">
        <v>4.3544521734783001E-2</v>
      </c>
      <c r="AA10" s="17">
        <v>5.8293771628125698E-2</v>
      </c>
      <c r="AB10" s="17">
        <v>7.5789420879898706E-2</v>
      </c>
      <c r="AC10" s="17">
        <v>0.125522387885385</v>
      </c>
      <c r="AD10" s="17">
        <v>0.20640912753700699</v>
      </c>
      <c r="AE10" s="17"/>
      <c r="AF10" s="17">
        <v>0.123785861648278</v>
      </c>
      <c r="AG10" s="17">
        <v>0.11913919001456399</v>
      </c>
      <c r="AH10" s="17">
        <v>6.4498942849312693E-2</v>
      </c>
      <c r="AI10" s="17"/>
      <c r="AJ10" s="17">
        <v>0.14816746738643</v>
      </c>
      <c r="AK10" s="17">
        <v>0.12269872184214201</v>
      </c>
      <c r="AL10" s="17">
        <v>7.1775826313161498E-2</v>
      </c>
      <c r="AM10" s="17">
        <v>6.9250367185563599E-2</v>
      </c>
      <c r="AN10" s="17">
        <v>3.9234960305659497E-2</v>
      </c>
    </row>
    <row r="11" spans="2:40" ht="30" x14ac:dyDescent="0.25">
      <c r="B11" s="18" t="s">
        <v>298</v>
      </c>
      <c r="C11" s="17">
        <v>0.19080137523779001</v>
      </c>
      <c r="D11" s="17">
        <v>0.20335905016478401</v>
      </c>
      <c r="E11" s="17">
        <v>0.180553046686975</v>
      </c>
      <c r="F11" s="17"/>
      <c r="G11" s="17">
        <v>0.16568239110303001</v>
      </c>
      <c r="H11" s="17">
        <v>0.18928127925406699</v>
      </c>
      <c r="I11" s="17">
        <v>0.19736310662848</v>
      </c>
      <c r="J11" s="17">
        <v>0.15254800753480899</v>
      </c>
      <c r="K11" s="17">
        <v>0.19231809626980501</v>
      </c>
      <c r="L11" s="17">
        <v>0.22482478467716299</v>
      </c>
      <c r="M11" s="17"/>
      <c r="N11" s="17">
        <v>0.18927383647554799</v>
      </c>
      <c r="O11" s="17">
        <v>0.209759219498201</v>
      </c>
      <c r="P11" s="17">
        <v>0.199415889490206</v>
      </c>
      <c r="Q11" s="17">
        <v>0.16970354132616799</v>
      </c>
      <c r="R11" s="17"/>
      <c r="S11" s="17">
        <v>0.176465402274537</v>
      </c>
      <c r="T11" s="17">
        <v>0.24114343481072301</v>
      </c>
      <c r="U11" s="17">
        <v>0.194619289405812</v>
      </c>
      <c r="V11" s="17">
        <v>0.30214065524913303</v>
      </c>
      <c r="W11" s="17">
        <v>0.19761639407874201</v>
      </c>
      <c r="X11" s="17">
        <v>0.19764021196450501</v>
      </c>
      <c r="Y11" s="17">
        <v>0.15813009045330201</v>
      </c>
      <c r="Z11" s="17">
        <v>0.22533202650801001</v>
      </c>
      <c r="AA11" s="17">
        <v>0.20200776975548099</v>
      </c>
      <c r="AB11" s="17">
        <v>6.6986426475054303E-2</v>
      </c>
      <c r="AC11" s="17">
        <v>0.12004341077651499</v>
      </c>
      <c r="AD11" s="17">
        <v>6.4354757470138094E-2</v>
      </c>
      <c r="AE11" s="17"/>
      <c r="AF11" s="17">
        <v>0.21536647120664301</v>
      </c>
      <c r="AG11" s="17">
        <v>0.17542156283701599</v>
      </c>
      <c r="AH11" s="17">
        <v>0.157232136500845</v>
      </c>
      <c r="AI11" s="17"/>
      <c r="AJ11" s="17">
        <v>0.24001486124612301</v>
      </c>
      <c r="AK11" s="17">
        <v>0.140317018586296</v>
      </c>
      <c r="AL11" s="17">
        <v>0.17787724713397199</v>
      </c>
      <c r="AM11" s="17">
        <v>0.11894399060484399</v>
      </c>
      <c r="AN11" s="17">
        <v>0.24884804829394799</v>
      </c>
    </row>
    <row r="12" spans="2:40" ht="30" x14ac:dyDescent="0.25">
      <c r="B12" s="18" t="s">
        <v>299</v>
      </c>
      <c r="C12" s="17">
        <v>0.14056331625763899</v>
      </c>
      <c r="D12" s="17">
        <v>0.150273775780466</v>
      </c>
      <c r="E12" s="17">
        <v>0.132611843886667</v>
      </c>
      <c r="F12" s="17"/>
      <c r="G12" s="17">
        <v>0.2483322648437</v>
      </c>
      <c r="H12" s="17">
        <v>0.202432889458557</v>
      </c>
      <c r="I12" s="17">
        <v>0.150940682211571</v>
      </c>
      <c r="J12" s="17">
        <v>0.12870891124136899</v>
      </c>
      <c r="K12" s="17">
        <v>6.7288546722691606E-2</v>
      </c>
      <c r="L12" s="17">
        <v>9.4658646819868006E-2</v>
      </c>
      <c r="M12" s="17"/>
      <c r="N12" s="17">
        <v>0.11879257202920999</v>
      </c>
      <c r="O12" s="17">
        <v>0.14641329377123499</v>
      </c>
      <c r="P12" s="17">
        <v>0.20896750261172101</v>
      </c>
      <c r="Q12" s="17">
        <v>0.107215557288813</v>
      </c>
      <c r="R12" s="17"/>
      <c r="S12" s="17">
        <v>0.14265296394320701</v>
      </c>
      <c r="T12" s="17">
        <v>0.19151445094564501</v>
      </c>
      <c r="U12" s="17">
        <v>9.1254535336425802E-2</v>
      </c>
      <c r="V12" s="17">
        <v>0.10675014698045</v>
      </c>
      <c r="W12" s="17">
        <v>0.190621879327737</v>
      </c>
      <c r="X12" s="17">
        <v>0.15668261300474901</v>
      </c>
      <c r="Y12" s="17">
        <v>0.16219724105837899</v>
      </c>
      <c r="Z12" s="17">
        <v>0.125181920480433</v>
      </c>
      <c r="AA12" s="17">
        <v>0.15719978160807099</v>
      </c>
      <c r="AB12" s="17">
        <v>0.114005449231227</v>
      </c>
      <c r="AC12" s="17">
        <v>8.1545210432160203E-2</v>
      </c>
      <c r="AD12" s="17">
        <v>6.3614880574581797E-2</v>
      </c>
      <c r="AE12" s="17"/>
      <c r="AF12" s="17">
        <v>0.118096929483786</v>
      </c>
      <c r="AG12" s="17">
        <v>0.15503621101738599</v>
      </c>
      <c r="AH12" s="17">
        <v>9.3269090565012397E-2</v>
      </c>
      <c r="AI12" s="17"/>
      <c r="AJ12" s="17">
        <v>0.15712820271789299</v>
      </c>
      <c r="AK12" s="17">
        <v>0.134976578650948</v>
      </c>
      <c r="AL12" s="17">
        <v>0.15622439777120001</v>
      </c>
      <c r="AM12" s="17">
        <v>9.3327127328737505E-2</v>
      </c>
      <c r="AN12" s="17">
        <v>0.159787109170102</v>
      </c>
    </row>
    <row r="13" spans="2:40" ht="30" x14ac:dyDescent="0.25">
      <c r="B13" s="18" t="s">
        <v>300</v>
      </c>
      <c r="C13" s="17">
        <v>0.14551112052964599</v>
      </c>
      <c r="D13" s="17">
        <v>0.15811565551131401</v>
      </c>
      <c r="E13" s="17">
        <v>0.13504813048875799</v>
      </c>
      <c r="F13" s="17"/>
      <c r="G13" s="17">
        <v>8.5548781023786505E-2</v>
      </c>
      <c r="H13" s="17">
        <v>0.182106739269352</v>
      </c>
      <c r="I13" s="17">
        <v>0.123519822903571</v>
      </c>
      <c r="J13" s="17">
        <v>0.17444774284585299</v>
      </c>
      <c r="K13" s="17">
        <v>9.9156957120983005E-2</v>
      </c>
      <c r="L13" s="17">
        <v>0.18141332233874199</v>
      </c>
      <c r="M13" s="17"/>
      <c r="N13" s="17">
        <v>0.183919519264164</v>
      </c>
      <c r="O13" s="17">
        <v>0.14809795899005801</v>
      </c>
      <c r="P13" s="17">
        <v>0.117085982614113</v>
      </c>
      <c r="Q13" s="17">
        <v>0.12386045913370899</v>
      </c>
      <c r="R13" s="17"/>
      <c r="S13" s="17">
        <v>0.14769280011317101</v>
      </c>
      <c r="T13" s="17">
        <v>4.5564897789968299E-2</v>
      </c>
      <c r="U13" s="17">
        <v>0.151115458771962</v>
      </c>
      <c r="V13" s="17">
        <v>0.20418553832034</v>
      </c>
      <c r="W13" s="17">
        <v>8.0467119366760001E-2</v>
      </c>
      <c r="X13" s="17">
        <v>6.4128234641692899E-2</v>
      </c>
      <c r="Y13" s="17">
        <v>0.21017131030779199</v>
      </c>
      <c r="Z13" s="17">
        <v>9.8754512215184304E-2</v>
      </c>
      <c r="AA13" s="17">
        <v>0.189738255199802</v>
      </c>
      <c r="AB13" s="17">
        <v>0.20003356403862099</v>
      </c>
      <c r="AC13" s="17">
        <v>0.24924774387845899</v>
      </c>
      <c r="AD13" s="17">
        <v>0.13562188534404301</v>
      </c>
      <c r="AE13" s="17"/>
      <c r="AF13" s="17">
        <v>0.150705073661241</v>
      </c>
      <c r="AG13" s="17">
        <v>0.14043657393074799</v>
      </c>
      <c r="AH13" s="17">
        <v>0.15616484435025901</v>
      </c>
      <c r="AI13" s="17"/>
      <c r="AJ13" s="17">
        <v>0.10946268187699899</v>
      </c>
      <c r="AK13" s="17">
        <v>0.19118656036271001</v>
      </c>
      <c r="AL13" s="17">
        <v>0.154177039420032</v>
      </c>
      <c r="AM13" s="17">
        <v>0.16596804801457199</v>
      </c>
      <c r="AN13" s="17">
        <v>0.158733538779601</v>
      </c>
    </row>
    <row r="14" spans="2:40" ht="30" x14ac:dyDescent="0.25">
      <c r="B14" s="18" t="s">
        <v>301</v>
      </c>
      <c r="C14" s="17">
        <v>0.10773239224274</v>
      </c>
      <c r="D14" s="17">
        <v>0.118702851979608</v>
      </c>
      <c r="E14" s="17">
        <v>9.8553306740757504E-2</v>
      </c>
      <c r="F14" s="17"/>
      <c r="G14" s="17">
        <v>0.15285679785964601</v>
      </c>
      <c r="H14" s="17">
        <v>0.11058168795168</v>
      </c>
      <c r="I14" s="17">
        <v>0.108653817785598</v>
      </c>
      <c r="J14" s="17">
        <v>0.12387798087431701</v>
      </c>
      <c r="K14" s="17">
        <v>7.67573580893159E-2</v>
      </c>
      <c r="L14" s="17">
        <v>9.0114859386619103E-2</v>
      </c>
      <c r="M14" s="17"/>
      <c r="N14" s="17">
        <v>0.105888809872542</v>
      </c>
      <c r="O14" s="17">
        <v>0.11477073975950999</v>
      </c>
      <c r="P14" s="17">
        <v>9.6928806520242897E-2</v>
      </c>
      <c r="Q14" s="17">
        <v>0.11164751543175</v>
      </c>
      <c r="R14" s="17"/>
      <c r="S14" s="17">
        <v>0.12958683880861699</v>
      </c>
      <c r="T14" s="17">
        <v>0.16029947915482901</v>
      </c>
      <c r="U14" s="17">
        <v>0.12715389931517701</v>
      </c>
      <c r="V14" s="17">
        <v>3.6856978724073598E-2</v>
      </c>
      <c r="W14" s="17">
        <v>0.122964271412792</v>
      </c>
      <c r="X14" s="17">
        <v>7.4438004469258995E-2</v>
      </c>
      <c r="Y14" s="17">
        <v>2.79171564288818E-2</v>
      </c>
      <c r="Z14" s="17">
        <v>0.17615892639671499</v>
      </c>
      <c r="AA14" s="17">
        <v>0.11779187550150801</v>
      </c>
      <c r="AB14" s="17">
        <v>8.9788349535281697E-2</v>
      </c>
      <c r="AC14" s="17">
        <v>0.149179036339157</v>
      </c>
      <c r="AD14" s="17">
        <v>8.8827855348243695E-2</v>
      </c>
      <c r="AE14" s="17"/>
      <c r="AF14" s="17">
        <v>6.1129578718235301E-2</v>
      </c>
      <c r="AG14" s="17">
        <v>0.13703042427991399</v>
      </c>
      <c r="AH14" s="17">
        <v>0.120322758860738</v>
      </c>
      <c r="AI14" s="17"/>
      <c r="AJ14" s="17">
        <v>7.7897574787343299E-2</v>
      </c>
      <c r="AK14" s="17">
        <v>9.5267855089214107E-2</v>
      </c>
      <c r="AL14" s="17">
        <v>0.14913187182562401</v>
      </c>
      <c r="AM14" s="17">
        <v>0.16732877973792401</v>
      </c>
      <c r="AN14" s="17">
        <v>0.116640893211318</v>
      </c>
    </row>
    <row r="15" spans="2:40" ht="30" x14ac:dyDescent="0.25">
      <c r="B15" s="18" t="s">
        <v>302</v>
      </c>
      <c r="C15" s="17">
        <v>5.54954888977034E-2</v>
      </c>
      <c r="D15" s="17">
        <v>3.97924381204856E-2</v>
      </c>
      <c r="E15" s="17">
        <v>6.5603582290400503E-2</v>
      </c>
      <c r="F15" s="17"/>
      <c r="G15" s="17">
        <v>4.4523551166621197E-2</v>
      </c>
      <c r="H15" s="17">
        <v>5.0890477829916202E-2</v>
      </c>
      <c r="I15" s="17">
        <v>7.9383384874414306E-2</v>
      </c>
      <c r="J15" s="17">
        <v>7.9418012392992302E-2</v>
      </c>
      <c r="K15" s="17">
        <v>4.6609911979875601E-2</v>
      </c>
      <c r="L15" s="17">
        <v>3.3936963136041803E-2</v>
      </c>
      <c r="M15" s="17"/>
      <c r="N15" s="17">
        <v>5.9070105290590001E-2</v>
      </c>
      <c r="O15" s="17">
        <v>5.13416481373105E-2</v>
      </c>
      <c r="P15" s="17">
        <v>5.8722164477468003E-2</v>
      </c>
      <c r="Q15" s="17">
        <v>5.4578508060530197E-2</v>
      </c>
      <c r="R15" s="17"/>
      <c r="S15" s="17">
        <v>7.3825107189749897E-2</v>
      </c>
      <c r="T15" s="17">
        <v>1.20041577449855E-2</v>
      </c>
      <c r="U15" s="17">
        <v>2.1511193630089302E-2</v>
      </c>
      <c r="V15" s="17">
        <v>7.0784623032694005E-2</v>
      </c>
      <c r="W15" s="17">
        <v>8.3910159676570298E-2</v>
      </c>
      <c r="X15" s="17">
        <v>4.0752585139034798E-2</v>
      </c>
      <c r="Y15" s="17">
        <v>5.54026868437585E-2</v>
      </c>
      <c r="Z15" s="17">
        <v>0.12655557773403001</v>
      </c>
      <c r="AA15" s="17">
        <v>5.3888956699372402E-2</v>
      </c>
      <c r="AB15" s="17">
        <v>5.7667229648638199E-2</v>
      </c>
      <c r="AC15" s="17">
        <v>7.2653538611712407E-2</v>
      </c>
      <c r="AD15" s="17">
        <v>6.9735253866747907E-2</v>
      </c>
      <c r="AE15" s="17"/>
      <c r="AF15" s="17">
        <v>6.6885159816748294E-2</v>
      </c>
      <c r="AG15" s="17">
        <v>5.43454449909367E-2</v>
      </c>
      <c r="AH15" s="17">
        <v>1.7446795175334599E-2</v>
      </c>
      <c r="AI15" s="17"/>
      <c r="AJ15" s="17">
        <v>4.0713144968429101E-2</v>
      </c>
      <c r="AK15" s="17">
        <v>7.7445533853522694E-2</v>
      </c>
      <c r="AL15" s="17">
        <v>0.10088257672246601</v>
      </c>
      <c r="AM15" s="17">
        <v>6.0782441589531298E-2</v>
      </c>
      <c r="AN15" s="17">
        <v>0</v>
      </c>
    </row>
    <row r="16" spans="2:40" x14ac:dyDescent="0.25">
      <c r="B16" s="18" t="s">
        <v>303</v>
      </c>
      <c r="C16" s="17">
        <v>8.7468597846926996E-2</v>
      </c>
      <c r="D16" s="17">
        <v>9.2483695870180599E-2</v>
      </c>
      <c r="E16" s="17">
        <v>8.3418989704792598E-2</v>
      </c>
      <c r="F16" s="17"/>
      <c r="G16" s="17">
        <v>4.6900992513308898E-2</v>
      </c>
      <c r="H16" s="17">
        <v>5.2206103591929301E-2</v>
      </c>
      <c r="I16" s="17">
        <v>0.135047894220272</v>
      </c>
      <c r="J16" s="17">
        <v>6.8749059604502005E-2</v>
      </c>
      <c r="K16" s="17">
        <v>0.147766559060447</v>
      </c>
      <c r="L16" s="17">
        <v>6.6737028152306893E-2</v>
      </c>
      <c r="M16" s="17"/>
      <c r="N16" s="17">
        <v>7.4616358413027106E-2</v>
      </c>
      <c r="O16" s="17">
        <v>6.0373328416217197E-2</v>
      </c>
      <c r="P16" s="17">
        <v>7.2879861948249899E-2</v>
      </c>
      <c r="Q16" s="17">
        <v>0.13749302727466001</v>
      </c>
      <c r="R16" s="17"/>
      <c r="S16" s="17">
        <v>6.03355198742258E-2</v>
      </c>
      <c r="T16" s="17">
        <v>6.0292093469122197E-2</v>
      </c>
      <c r="U16" s="17">
        <v>8.1656503358629506E-2</v>
      </c>
      <c r="V16" s="17">
        <v>9.48269141361162E-2</v>
      </c>
      <c r="W16" s="17">
        <v>9.9410619903809505E-2</v>
      </c>
      <c r="X16" s="17">
        <v>6.0890216967500702E-2</v>
      </c>
      <c r="Y16" s="17">
        <v>0.15730903648726499</v>
      </c>
      <c r="Z16" s="17">
        <v>4.1836796250436098E-2</v>
      </c>
      <c r="AA16" s="17">
        <v>9.4827136397144907E-2</v>
      </c>
      <c r="AB16" s="17">
        <v>9.4832506549766202E-2</v>
      </c>
      <c r="AC16" s="17">
        <v>0.12057875205229</v>
      </c>
      <c r="AD16" s="17">
        <v>0.14599428161524799</v>
      </c>
      <c r="AE16" s="17"/>
      <c r="AF16" s="17">
        <v>9.7867667210274206E-2</v>
      </c>
      <c r="AG16" s="17">
        <v>7.43610978523951E-2</v>
      </c>
      <c r="AH16" s="17">
        <v>0.16319088287295699</v>
      </c>
      <c r="AI16" s="17"/>
      <c r="AJ16" s="17">
        <v>8.0361174558951504E-2</v>
      </c>
      <c r="AK16" s="17">
        <v>0.114374989332003</v>
      </c>
      <c r="AL16" s="17">
        <v>2.8329428434117399E-2</v>
      </c>
      <c r="AM16" s="17">
        <v>4.8985782115212803E-2</v>
      </c>
      <c r="AN16" s="17">
        <v>0.12116269016913001</v>
      </c>
    </row>
    <row r="17" spans="2:40" x14ac:dyDescent="0.25">
      <c r="B17" s="18" t="s">
        <v>64</v>
      </c>
      <c r="C17" s="19">
        <v>0.12806034650556</v>
      </c>
      <c r="D17" s="19">
        <v>0.13025492597454999</v>
      </c>
      <c r="E17" s="19">
        <v>0.12663258461656701</v>
      </c>
      <c r="F17" s="19"/>
      <c r="G17" s="19">
        <v>6.7286660529898304E-2</v>
      </c>
      <c r="H17" s="19">
        <v>6.80277731180082E-2</v>
      </c>
      <c r="I17" s="19">
        <v>9.9046729371583403E-2</v>
      </c>
      <c r="J17" s="19">
        <v>0.15969775173089101</v>
      </c>
      <c r="K17" s="19">
        <v>0.220707565727354</v>
      </c>
      <c r="L17" s="19">
        <v>0.137859501096398</v>
      </c>
      <c r="M17" s="19"/>
      <c r="N17" s="19">
        <v>0.13984505724523799</v>
      </c>
      <c r="O17" s="19">
        <v>0.12937038770342901</v>
      </c>
      <c r="P17" s="19">
        <v>0.104628576984137</v>
      </c>
      <c r="Q17" s="19">
        <v>0.13433169067370501</v>
      </c>
      <c r="R17" s="19"/>
      <c r="S17" s="19">
        <v>9.6029286596417698E-2</v>
      </c>
      <c r="T17" s="19">
        <v>0.15341111709459701</v>
      </c>
      <c r="U17" s="19">
        <v>0.16577122842953701</v>
      </c>
      <c r="V17" s="19">
        <v>5.9064816360995698E-2</v>
      </c>
      <c r="W17" s="19">
        <v>4.6190662171306199E-2</v>
      </c>
      <c r="X17" s="19">
        <v>0.17371695582906099</v>
      </c>
      <c r="Y17" s="19">
        <v>6.9375418228345698E-2</v>
      </c>
      <c r="Z17" s="19">
        <v>0.16263571868040799</v>
      </c>
      <c r="AA17" s="19">
        <v>0.100945830420691</v>
      </c>
      <c r="AB17" s="19">
        <v>0.28008657928882902</v>
      </c>
      <c r="AC17" s="19">
        <v>3.7063215772869001E-2</v>
      </c>
      <c r="AD17" s="19">
        <v>0.22544195824398999</v>
      </c>
      <c r="AE17" s="19"/>
      <c r="AF17" s="19">
        <v>0.124270692758967</v>
      </c>
      <c r="AG17" s="19">
        <v>0.12174678394133</v>
      </c>
      <c r="AH17" s="19">
        <v>0.20836302034136001</v>
      </c>
      <c r="AI17" s="19"/>
      <c r="AJ17" s="19">
        <v>9.6786315582758894E-2</v>
      </c>
      <c r="AK17" s="19">
        <v>9.6732746712996601E-2</v>
      </c>
      <c r="AL17" s="19">
        <v>0.16160161237942799</v>
      </c>
      <c r="AM17" s="19">
        <v>0.21942571604379499</v>
      </c>
      <c r="AN17" s="19">
        <v>0.13541540966764201</v>
      </c>
    </row>
    <row r="18" spans="2:40" x14ac:dyDescent="0.25">
      <c r="B18" s="16" t="s">
        <v>340</v>
      </c>
    </row>
    <row r="19" spans="2:40" x14ac:dyDescent="0.25">
      <c r="B19" t="s">
        <v>67</v>
      </c>
    </row>
    <row r="20" spans="2:40" x14ac:dyDescent="0.25">
      <c r="B20" t="s">
        <v>68</v>
      </c>
    </row>
    <row r="22" spans="2:40" x14ac:dyDescent="0.25">
      <c r="B22"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B2:AN22"/>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343</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439</v>
      </c>
      <c r="D7" s="10">
        <v>212</v>
      </c>
      <c r="E7" s="10">
        <v>226</v>
      </c>
      <c r="F7" s="10"/>
      <c r="G7" s="10">
        <v>60</v>
      </c>
      <c r="H7" s="10">
        <v>79</v>
      </c>
      <c r="I7" s="10">
        <v>78</v>
      </c>
      <c r="J7" s="10">
        <v>63</v>
      </c>
      <c r="K7" s="10">
        <v>62</v>
      </c>
      <c r="L7" s="10">
        <v>97</v>
      </c>
      <c r="M7" s="10"/>
      <c r="N7" s="10">
        <v>130</v>
      </c>
      <c r="O7" s="10">
        <v>108</v>
      </c>
      <c r="P7" s="10">
        <v>92</v>
      </c>
      <c r="Q7" s="10">
        <v>106</v>
      </c>
      <c r="R7" s="10"/>
      <c r="S7" s="10">
        <v>64</v>
      </c>
      <c r="T7" s="10">
        <v>64</v>
      </c>
      <c r="U7" s="10">
        <v>38</v>
      </c>
      <c r="V7" s="10">
        <v>39</v>
      </c>
      <c r="W7" s="10">
        <v>31</v>
      </c>
      <c r="X7" s="10">
        <v>27</v>
      </c>
      <c r="Y7" s="10">
        <v>35</v>
      </c>
      <c r="Z7" s="10">
        <v>9</v>
      </c>
      <c r="AA7" s="10">
        <v>48</v>
      </c>
      <c r="AB7" s="10">
        <v>45</v>
      </c>
      <c r="AC7" s="10">
        <v>26</v>
      </c>
      <c r="AD7" s="10">
        <v>13</v>
      </c>
      <c r="AE7" s="10"/>
      <c r="AF7" s="10">
        <v>159</v>
      </c>
      <c r="AG7" s="10">
        <v>207</v>
      </c>
      <c r="AH7" s="10">
        <v>44</v>
      </c>
      <c r="AI7" s="10"/>
      <c r="AJ7" s="10">
        <v>155</v>
      </c>
      <c r="AK7" s="10">
        <v>130</v>
      </c>
      <c r="AL7" s="10">
        <v>46</v>
      </c>
      <c r="AM7" s="10">
        <v>7</v>
      </c>
      <c r="AN7" s="10">
        <v>38</v>
      </c>
    </row>
    <row r="8" spans="2:40" ht="30" customHeight="1" x14ac:dyDescent="0.25">
      <c r="B8" s="11" t="s">
        <v>20</v>
      </c>
      <c r="C8" s="11">
        <v>442</v>
      </c>
      <c r="D8" s="11">
        <v>219</v>
      </c>
      <c r="E8" s="11">
        <v>222</v>
      </c>
      <c r="F8" s="11"/>
      <c r="G8" s="11">
        <v>61</v>
      </c>
      <c r="H8" s="11">
        <v>80</v>
      </c>
      <c r="I8" s="11">
        <v>84</v>
      </c>
      <c r="J8" s="11">
        <v>69</v>
      </c>
      <c r="K8" s="11">
        <v>60</v>
      </c>
      <c r="L8" s="11">
        <v>88</v>
      </c>
      <c r="M8" s="11"/>
      <c r="N8" s="11">
        <v>121</v>
      </c>
      <c r="O8" s="11">
        <v>105</v>
      </c>
      <c r="P8" s="11">
        <v>102</v>
      </c>
      <c r="Q8" s="11">
        <v>111</v>
      </c>
      <c r="R8" s="11"/>
      <c r="S8" s="11">
        <v>66</v>
      </c>
      <c r="T8" s="11">
        <v>63</v>
      </c>
      <c r="U8" s="11">
        <v>36</v>
      </c>
      <c r="V8" s="11">
        <v>43</v>
      </c>
      <c r="W8" s="11">
        <v>33</v>
      </c>
      <c r="X8" s="11">
        <v>27</v>
      </c>
      <c r="Y8" s="11">
        <v>35</v>
      </c>
      <c r="Z8" s="11">
        <v>9</v>
      </c>
      <c r="AA8" s="11">
        <v>45</v>
      </c>
      <c r="AB8" s="11">
        <v>43</v>
      </c>
      <c r="AC8" s="11">
        <v>25</v>
      </c>
      <c r="AD8" s="11">
        <v>17</v>
      </c>
      <c r="AE8" s="11"/>
      <c r="AF8" s="11">
        <v>159</v>
      </c>
      <c r="AG8" s="11">
        <v>207</v>
      </c>
      <c r="AH8" s="11">
        <v>46</v>
      </c>
      <c r="AI8" s="11"/>
      <c r="AJ8" s="11">
        <v>156</v>
      </c>
      <c r="AK8" s="11">
        <v>130</v>
      </c>
      <c r="AL8" s="11">
        <v>45</v>
      </c>
      <c r="AM8" s="11">
        <v>7</v>
      </c>
      <c r="AN8" s="11">
        <v>40</v>
      </c>
    </row>
    <row r="9" spans="2:40" x14ac:dyDescent="0.25">
      <c r="B9" s="18" t="s">
        <v>296</v>
      </c>
      <c r="C9" s="17">
        <v>2.7917083089023801E-2</v>
      </c>
      <c r="D9" s="17">
        <v>3.4398328214936699E-2</v>
      </c>
      <c r="E9" s="17">
        <v>2.1672198613955598E-2</v>
      </c>
      <c r="F9" s="17"/>
      <c r="G9" s="17">
        <v>1.8028081229416001E-2</v>
      </c>
      <c r="H9" s="17">
        <v>2.4967758095712798E-2</v>
      </c>
      <c r="I9" s="17">
        <v>0</v>
      </c>
      <c r="J9" s="17">
        <v>4.9696052678612102E-2</v>
      </c>
      <c r="K9" s="17">
        <v>3.2054104449088502E-2</v>
      </c>
      <c r="L9" s="17">
        <v>4.4220431861608303E-2</v>
      </c>
      <c r="M9" s="17"/>
      <c r="N9" s="17">
        <v>2.39968953417521E-2</v>
      </c>
      <c r="O9" s="17">
        <v>4.6558367530306399E-2</v>
      </c>
      <c r="P9" s="17">
        <v>2.4146890442916701E-2</v>
      </c>
      <c r="Q9" s="17">
        <v>1.8747319262787599E-2</v>
      </c>
      <c r="R9" s="17"/>
      <c r="S9" s="17">
        <v>7.9983242660092102E-2</v>
      </c>
      <c r="T9" s="17">
        <v>4.8290837558793299E-2</v>
      </c>
      <c r="U9" s="17">
        <v>2.9488721764979201E-2</v>
      </c>
      <c r="V9" s="17">
        <v>2.11962079740904E-2</v>
      </c>
      <c r="W9" s="17">
        <v>0</v>
      </c>
      <c r="X9" s="17">
        <v>3.4375197041954901E-2</v>
      </c>
      <c r="Y9" s="17">
        <v>0</v>
      </c>
      <c r="Z9" s="17">
        <v>0</v>
      </c>
      <c r="AA9" s="17">
        <v>0</v>
      </c>
      <c r="AB9" s="17">
        <v>2.57078012618378E-2</v>
      </c>
      <c r="AC9" s="17">
        <v>0</v>
      </c>
      <c r="AD9" s="17">
        <v>0</v>
      </c>
      <c r="AE9" s="17"/>
      <c r="AF9" s="17">
        <v>4.5943176614128098E-2</v>
      </c>
      <c r="AG9" s="17">
        <v>1.4127137749643101E-2</v>
      </c>
      <c r="AH9" s="17">
        <v>2.15177448419352E-2</v>
      </c>
      <c r="AI9" s="17"/>
      <c r="AJ9" s="17">
        <v>2.4682974396871098E-2</v>
      </c>
      <c r="AK9" s="17">
        <v>3.2004293509156199E-2</v>
      </c>
      <c r="AL9" s="17">
        <v>0</v>
      </c>
      <c r="AM9" s="17">
        <v>0.15427635640451201</v>
      </c>
      <c r="AN9" s="17">
        <v>2.6507465044739099E-2</v>
      </c>
    </row>
    <row r="10" spans="2:40" ht="30" x14ac:dyDescent="0.25">
      <c r="B10" s="18" t="s">
        <v>297</v>
      </c>
      <c r="C10" s="17">
        <v>0.10215240698928101</v>
      </c>
      <c r="D10" s="17">
        <v>9.8740036128576694E-2</v>
      </c>
      <c r="E10" s="17">
        <v>0.106052367988151</v>
      </c>
      <c r="F10" s="17"/>
      <c r="G10" s="17">
        <v>7.1565291558792196E-2</v>
      </c>
      <c r="H10" s="17">
        <v>0.117925186295183</v>
      </c>
      <c r="I10" s="17">
        <v>2.35945875819237E-2</v>
      </c>
      <c r="J10" s="17">
        <v>5.3141167375494E-2</v>
      </c>
      <c r="K10" s="17">
        <v>0.12802644904495</v>
      </c>
      <c r="L10" s="17">
        <v>0.20504509736491</v>
      </c>
      <c r="M10" s="17"/>
      <c r="N10" s="17">
        <v>0.11581748115575601</v>
      </c>
      <c r="O10" s="17">
        <v>0.13438297755054099</v>
      </c>
      <c r="P10" s="17">
        <v>4.30733231980822E-2</v>
      </c>
      <c r="Q10" s="17">
        <v>0.105178734170028</v>
      </c>
      <c r="R10" s="17"/>
      <c r="S10" s="17">
        <v>4.3000115569736097E-2</v>
      </c>
      <c r="T10" s="17">
        <v>8.5349893125882606E-2</v>
      </c>
      <c r="U10" s="17">
        <v>7.5410633230420202E-2</v>
      </c>
      <c r="V10" s="17">
        <v>0.114808893494891</v>
      </c>
      <c r="W10" s="17">
        <v>0.126927298079652</v>
      </c>
      <c r="X10" s="17">
        <v>0.131510381315183</v>
      </c>
      <c r="Y10" s="17">
        <v>0.13972589464798199</v>
      </c>
      <c r="Z10" s="17">
        <v>0.107523772366237</v>
      </c>
      <c r="AA10" s="17">
        <v>8.0154684651012706E-2</v>
      </c>
      <c r="AB10" s="17">
        <v>0.101333538094025</v>
      </c>
      <c r="AC10" s="17">
        <v>0.16548891414660299</v>
      </c>
      <c r="AD10" s="17">
        <v>0.21272714536020701</v>
      </c>
      <c r="AE10" s="17"/>
      <c r="AF10" s="17">
        <v>0.10910406940025399</v>
      </c>
      <c r="AG10" s="17">
        <v>0.10327651539923501</v>
      </c>
      <c r="AH10" s="17">
        <v>6.5616922507740302E-2</v>
      </c>
      <c r="AI10" s="17"/>
      <c r="AJ10" s="17">
        <v>0.15123081297798899</v>
      </c>
      <c r="AK10" s="17">
        <v>8.9282757250071607E-2</v>
      </c>
      <c r="AL10" s="17">
        <v>4.4549230702505403E-2</v>
      </c>
      <c r="AM10" s="17">
        <v>0</v>
      </c>
      <c r="AN10" s="17">
        <v>5.1776926358164402E-2</v>
      </c>
    </row>
    <row r="11" spans="2:40" ht="30" x14ac:dyDescent="0.25">
      <c r="B11" s="18" t="s">
        <v>298</v>
      </c>
      <c r="C11" s="17">
        <v>0.175505393709004</v>
      </c>
      <c r="D11" s="17">
        <v>0.17962424290128501</v>
      </c>
      <c r="E11" s="17">
        <v>0.172363079367989</v>
      </c>
      <c r="F11" s="17"/>
      <c r="G11" s="17">
        <v>0.265772424343305</v>
      </c>
      <c r="H11" s="17">
        <v>0.19028722980100199</v>
      </c>
      <c r="I11" s="17">
        <v>0.17774804534844599</v>
      </c>
      <c r="J11" s="17">
        <v>0.15496139106183801</v>
      </c>
      <c r="K11" s="17">
        <v>0.14478246846620901</v>
      </c>
      <c r="L11" s="17">
        <v>0.13362552123768601</v>
      </c>
      <c r="M11" s="17"/>
      <c r="N11" s="17">
        <v>0.172116482826634</v>
      </c>
      <c r="O11" s="17">
        <v>0.2209343620034</v>
      </c>
      <c r="P11" s="17">
        <v>0.213568970011279</v>
      </c>
      <c r="Q11" s="17">
        <v>0.105962647907258</v>
      </c>
      <c r="R11" s="17"/>
      <c r="S11" s="17">
        <v>0.228667554755417</v>
      </c>
      <c r="T11" s="17">
        <v>0.20606513175534799</v>
      </c>
      <c r="U11" s="17">
        <v>0.26265748240564402</v>
      </c>
      <c r="V11" s="17">
        <v>0.19905189852684599</v>
      </c>
      <c r="W11" s="17">
        <v>0.15084866205602701</v>
      </c>
      <c r="X11" s="17">
        <v>0.15202546189730601</v>
      </c>
      <c r="Y11" s="17">
        <v>0.17206488987149501</v>
      </c>
      <c r="Z11" s="17">
        <v>0.31518430407426301</v>
      </c>
      <c r="AA11" s="17">
        <v>0.12712334081218901</v>
      </c>
      <c r="AB11" s="17">
        <v>6.4752622411723804E-2</v>
      </c>
      <c r="AC11" s="17">
        <v>0.202548068160638</v>
      </c>
      <c r="AD11" s="17">
        <v>0</v>
      </c>
      <c r="AE11" s="17"/>
      <c r="AF11" s="17">
        <v>0.18426088038392899</v>
      </c>
      <c r="AG11" s="17">
        <v>0.16578713684347099</v>
      </c>
      <c r="AH11" s="17">
        <v>0.19421729155335099</v>
      </c>
      <c r="AI11" s="17"/>
      <c r="AJ11" s="17">
        <v>0.18861108321905801</v>
      </c>
      <c r="AK11" s="17">
        <v>0.210487215107966</v>
      </c>
      <c r="AL11" s="17">
        <v>0.12696773560170799</v>
      </c>
      <c r="AM11" s="17">
        <v>0</v>
      </c>
      <c r="AN11" s="17">
        <v>0.15603059225267299</v>
      </c>
    </row>
    <row r="12" spans="2:40" ht="30" x14ac:dyDescent="0.25">
      <c r="B12" s="18" t="s">
        <v>299</v>
      </c>
      <c r="C12" s="17">
        <v>0.145145039841556</v>
      </c>
      <c r="D12" s="17">
        <v>0.133677235749741</v>
      </c>
      <c r="E12" s="17">
        <v>0.15721358704717001</v>
      </c>
      <c r="F12" s="17"/>
      <c r="G12" s="17">
        <v>0.22148735134793901</v>
      </c>
      <c r="H12" s="17">
        <v>0.123879467332005</v>
      </c>
      <c r="I12" s="17">
        <v>0.12979888785125601</v>
      </c>
      <c r="J12" s="17">
        <v>0.16147668087650999</v>
      </c>
      <c r="K12" s="17">
        <v>0.151313934731581</v>
      </c>
      <c r="L12" s="17">
        <v>0.108714333281912</v>
      </c>
      <c r="M12" s="17"/>
      <c r="N12" s="17">
        <v>0.124540633779281</v>
      </c>
      <c r="O12" s="17">
        <v>0.11046649576556999</v>
      </c>
      <c r="P12" s="17">
        <v>0.22007565981917401</v>
      </c>
      <c r="Q12" s="17">
        <v>0.124947330279932</v>
      </c>
      <c r="R12" s="17"/>
      <c r="S12" s="17">
        <v>0.124986158388617</v>
      </c>
      <c r="T12" s="17">
        <v>0.115348973338013</v>
      </c>
      <c r="U12" s="17">
        <v>0.13955205264502299</v>
      </c>
      <c r="V12" s="17">
        <v>0.138156116287171</v>
      </c>
      <c r="W12" s="17">
        <v>0.16098740963655001</v>
      </c>
      <c r="X12" s="17">
        <v>0.213097416848188</v>
      </c>
      <c r="Y12" s="17">
        <v>0.16276302131083301</v>
      </c>
      <c r="Z12" s="17">
        <v>0</v>
      </c>
      <c r="AA12" s="17">
        <v>0.24442361555004799</v>
      </c>
      <c r="AB12" s="17">
        <v>0.14110804115218201</v>
      </c>
      <c r="AC12" s="17">
        <v>0</v>
      </c>
      <c r="AD12" s="17">
        <v>0.22103812686626301</v>
      </c>
      <c r="AE12" s="17"/>
      <c r="AF12" s="17">
        <v>0.14592173911906001</v>
      </c>
      <c r="AG12" s="17">
        <v>0.15300393802054299</v>
      </c>
      <c r="AH12" s="17">
        <v>8.4325299326562603E-2</v>
      </c>
      <c r="AI12" s="17"/>
      <c r="AJ12" s="17">
        <v>0.150185563597653</v>
      </c>
      <c r="AK12" s="17">
        <v>0.123856552424504</v>
      </c>
      <c r="AL12" s="17">
        <v>0.16435415040520501</v>
      </c>
      <c r="AM12" s="17">
        <v>0</v>
      </c>
      <c r="AN12" s="17">
        <v>0.133273868616895</v>
      </c>
    </row>
    <row r="13" spans="2:40" ht="30" x14ac:dyDescent="0.25">
      <c r="B13" s="18" t="s">
        <v>300</v>
      </c>
      <c r="C13" s="17">
        <v>0.160435921664038</v>
      </c>
      <c r="D13" s="17">
        <v>0.16734023911681301</v>
      </c>
      <c r="E13" s="17">
        <v>0.15446794809615599</v>
      </c>
      <c r="F13" s="17"/>
      <c r="G13" s="17">
        <v>0.15929241912529399</v>
      </c>
      <c r="H13" s="17">
        <v>0.16597218305567901</v>
      </c>
      <c r="I13" s="17">
        <v>0.20167414446770299</v>
      </c>
      <c r="J13" s="17">
        <v>0.145691411483442</v>
      </c>
      <c r="K13" s="17">
        <v>0.108398608798216</v>
      </c>
      <c r="L13" s="17">
        <v>0.16382870031941699</v>
      </c>
      <c r="M13" s="17"/>
      <c r="N13" s="17">
        <v>0.18474507218941399</v>
      </c>
      <c r="O13" s="17">
        <v>0.119344520693052</v>
      </c>
      <c r="P13" s="17">
        <v>0.189447952702058</v>
      </c>
      <c r="Q13" s="17">
        <v>0.14241892272499199</v>
      </c>
      <c r="R13" s="17"/>
      <c r="S13" s="17">
        <v>0.17724279799893</v>
      </c>
      <c r="T13" s="17">
        <v>0.207150931446621</v>
      </c>
      <c r="U13" s="17">
        <v>0.16578727672771701</v>
      </c>
      <c r="V13" s="17">
        <v>0.12807604595592301</v>
      </c>
      <c r="W13" s="17">
        <v>0.167116973256701</v>
      </c>
      <c r="X13" s="17">
        <v>0.15371358335605101</v>
      </c>
      <c r="Y13" s="17">
        <v>0.25503582069022801</v>
      </c>
      <c r="Z13" s="17">
        <v>0</v>
      </c>
      <c r="AA13" s="17">
        <v>9.3906057283405703E-2</v>
      </c>
      <c r="AB13" s="17">
        <v>0.17807518974668701</v>
      </c>
      <c r="AC13" s="17">
        <v>0.106085466534908</v>
      </c>
      <c r="AD13" s="17">
        <v>9.2611545655181496E-2</v>
      </c>
      <c r="AE13" s="17"/>
      <c r="AF13" s="17">
        <v>0.18303157710667101</v>
      </c>
      <c r="AG13" s="17">
        <v>0.172252011868684</v>
      </c>
      <c r="AH13" s="17">
        <v>6.4558487157602498E-2</v>
      </c>
      <c r="AI13" s="17"/>
      <c r="AJ13" s="17">
        <v>0.165075817554514</v>
      </c>
      <c r="AK13" s="17">
        <v>0.190196020663983</v>
      </c>
      <c r="AL13" s="17">
        <v>0.15286598425542799</v>
      </c>
      <c r="AM13" s="17">
        <v>0.418142412365271</v>
      </c>
      <c r="AN13" s="17">
        <v>5.8895258462813398E-2</v>
      </c>
    </row>
    <row r="14" spans="2:40" ht="30" x14ac:dyDescent="0.25">
      <c r="B14" s="18" t="s">
        <v>301</v>
      </c>
      <c r="C14" s="17">
        <v>0.12692011779193799</v>
      </c>
      <c r="D14" s="17">
        <v>0.14421203838223301</v>
      </c>
      <c r="E14" s="17">
        <v>0.110533460041684</v>
      </c>
      <c r="F14" s="17"/>
      <c r="G14" s="17">
        <v>7.52057735098801E-2</v>
      </c>
      <c r="H14" s="17">
        <v>0.20222165565047301</v>
      </c>
      <c r="I14" s="17">
        <v>0.141990134565702</v>
      </c>
      <c r="J14" s="17">
        <v>5.9193718190738702E-2</v>
      </c>
      <c r="K14" s="17">
        <v>0.13099067256896901</v>
      </c>
      <c r="L14" s="17">
        <v>0.13033085232136299</v>
      </c>
      <c r="M14" s="17"/>
      <c r="N14" s="17">
        <v>0.16388433546629599</v>
      </c>
      <c r="O14" s="17">
        <v>0.108431133451378</v>
      </c>
      <c r="P14" s="17">
        <v>0.10745161618745</v>
      </c>
      <c r="Q14" s="17">
        <v>0.12550851222986001</v>
      </c>
      <c r="R14" s="17"/>
      <c r="S14" s="17">
        <v>0.132077794063682</v>
      </c>
      <c r="T14" s="17">
        <v>0.13407443266525201</v>
      </c>
      <c r="U14" s="17">
        <v>7.1653157356989697E-2</v>
      </c>
      <c r="V14" s="17">
        <v>0.157730185800455</v>
      </c>
      <c r="W14" s="17">
        <v>6.4634955177506198E-2</v>
      </c>
      <c r="X14" s="17">
        <v>3.4192497076668299E-2</v>
      </c>
      <c r="Y14" s="17">
        <v>0</v>
      </c>
      <c r="Z14" s="17">
        <v>0.125772666223334</v>
      </c>
      <c r="AA14" s="17">
        <v>0.25637656113115298</v>
      </c>
      <c r="AB14" s="17">
        <v>0.19526938648619499</v>
      </c>
      <c r="AC14" s="17">
        <v>0.217738881382184</v>
      </c>
      <c r="AD14" s="17">
        <v>0</v>
      </c>
      <c r="AE14" s="17"/>
      <c r="AF14" s="17">
        <v>9.8422461061014904E-2</v>
      </c>
      <c r="AG14" s="17">
        <v>0.14450982985790201</v>
      </c>
      <c r="AH14" s="17">
        <v>0.16189471298421701</v>
      </c>
      <c r="AI14" s="17"/>
      <c r="AJ14" s="17">
        <v>0.122624787762423</v>
      </c>
      <c r="AK14" s="17">
        <v>0.13209603714516199</v>
      </c>
      <c r="AL14" s="17">
        <v>0.15945727020276801</v>
      </c>
      <c r="AM14" s="17">
        <v>0</v>
      </c>
      <c r="AN14" s="17">
        <v>0.155748932612886</v>
      </c>
    </row>
    <row r="15" spans="2:40" ht="30" x14ac:dyDescent="0.25">
      <c r="B15" s="18" t="s">
        <v>302</v>
      </c>
      <c r="C15" s="17">
        <v>4.4196542296123499E-2</v>
      </c>
      <c r="D15" s="17">
        <v>2.48628033647058E-2</v>
      </c>
      <c r="E15" s="17">
        <v>5.8255145562111199E-2</v>
      </c>
      <c r="F15" s="17"/>
      <c r="G15" s="17">
        <v>6.6392237616554606E-2</v>
      </c>
      <c r="H15" s="17">
        <v>1.21189560014718E-2</v>
      </c>
      <c r="I15" s="17">
        <v>7.5103387104548405E-2</v>
      </c>
      <c r="J15" s="17">
        <v>7.7115952597673898E-2</v>
      </c>
      <c r="K15" s="17">
        <v>3.3625398609759202E-2</v>
      </c>
      <c r="L15" s="17">
        <v>9.8331746805083407E-3</v>
      </c>
      <c r="M15" s="17"/>
      <c r="N15" s="17">
        <v>3.05164989011752E-2</v>
      </c>
      <c r="O15" s="17">
        <v>4.7343173854935902E-2</v>
      </c>
      <c r="P15" s="17">
        <v>9.7149156317802594E-3</v>
      </c>
      <c r="Q15" s="17">
        <v>8.9045819285344302E-2</v>
      </c>
      <c r="R15" s="17"/>
      <c r="S15" s="17">
        <v>3.0803944973954799E-2</v>
      </c>
      <c r="T15" s="17">
        <v>6.5839262676397003E-2</v>
      </c>
      <c r="U15" s="17">
        <v>5.8855077319051097E-2</v>
      </c>
      <c r="V15" s="17">
        <v>2.7180965856453201E-2</v>
      </c>
      <c r="W15" s="17">
        <v>0</v>
      </c>
      <c r="X15" s="17">
        <v>0</v>
      </c>
      <c r="Y15" s="17">
        <v>6.6264064108411E-2</v>
      </c>
      <c r="Z15" s="17">
        <v>0.21395818276644901</v>
      </c>
      <c r="AA15" s="17">
        <v>4.3569808286720399E-2</v>
      </c>
      <c r="AB15" s="17">
        <v>6.6383950942971295E-2</v>
      </c>
      <c r="AC15" s="17">
        <v>4.2115594107679302E-2</v>
      </c>
      <c r="AD15" s="17">
        <v>0</v>
      </c>
      <c r="AE15" s="17"/>
      <c r="AF15" s="17">
        <v>3.6329838344314497E-2</v>
      </c>
      <c r="AG15" s="17">
        <v>4.1200393291681701E-2</v>
      </c>
      <c r="AH15" s="17">
        <v>2.4959254847847501E-2</v>
      </c>
      <c r="AI15" s="17"/>
      <c r="AJ15" s="17">
        <v>2.0720823031087601E-2</v>
      </c>
      <c r="AK15" s="17">
        <v>5.5703186572759002E-2</v>
      </c>
      <c r="AL15" s="17">
        <v>8.9705420356216606E-2</v>
      </c>
      <c r="AM15" s="17">
        <v>0</v>
      </c>
      <c r="AN15" s="17">
        <v>4.7484732571730803E-2</v>
      </c>
    </row>
    <row r="16" spans="2:40" x14ac:dyDescent="0.25">
      <c r="B16" s="18" t="s">
        <v>303</v>
      </c>
      <c r="C16" s="17">
        <v>8.8287683901165301E-2</v>
      </c>
      <c r="D16" s="17">
        <v>9.0769802355915405E-2</v>
      </c>
      <c r="E16" s="17">
        <v>8.6302513629135699E-2</v>
      </c>
      <c r="F16" s="17"/>
      <c r="G16" s="17">
        <v>4.5394635392429397E-2</v>
      </c>
      <c r="H16" s="17">
        <v>0.114546009370552</v>
      </c>
      <c r="I16" s="17">
        <v>8.0883640048022801E-2</v>
      </c>
      <c r="J16" s="17">
        <v>9.5758494354389601E-2</v>
      </c>
      <c r="K16" s="17">
        <v>0.15351093046021899</v>
      </c>
      <c r="L16" s="17">
        <v>5.1109874565907799E-2</v>
      </c>
      <c r="M16" s="17"/>
      <c r="N16" s="17">
        <v>7.5237042892250694E-2</v>
      </c>
      <c r="O16" s="17">
        <v>6.7852200901997894E-2</v>
      </c>
      <c r="P16" s="17">
        <v>7.8210878088274899E-2</v>
      </c>
      <c r="Q16" s="17">
        <v>0.13360075214720299</v>
      </c>
      <c r="R16" s="17"/>
      <c r="S16" s="17">
        <v>0.123801763548192</v>
      </c>
      <c r="T16" s="17">
        <v>5.2461976786550998E-2</v>
      </c>
      <c r="U16" s="17">
        <v>6.8090663952392105E-2</v>
      </c>
      <c r="V16" s="17">
        <v>0.135124660868363</v>
      </c>
      <c r="W16" s="17">
        <v>0.12786001908429101</v>
      </c>
      <c r="X16" s="17">
        <v>0.143126960078024</v>
      </c>
      <c r="Y16" s="17">
        <v>6.4957527014019995E-2</v>
      </c>
      <c r="Z16" s="17">
        <v>0</v>
      </c>
      <c r="AA16" s="17">
        <v>2.2052980534110499E-2</v>
      </c>
      <c r="AB16" s="17">
        <v>3.8914543751428998E-2</v>
      </c>
      <c r="AC16" s="17">
        <v>0.154930648515716</v>
      </c>
      <c r="AD16" s="17">
        <v>0.13986278020283899</v>
      </c>
      <c r="AE16" s="17"/>
      <c r="AF16" s="17">
        <v>7.4746141464041696E-2</v>
      </c>
      <c r="AG16" s="17">
        <v>0.102275745091988</v>
      </c>
      <c r="AH16" s="17">
        <v>0.110574622600792</v>
      </c>
      <c r="AI16" s="17"/>
      <c r="AJ16" s="17">
        <v>7.2923553079128303E-2</v>
      </c>
      <c r="AK16" s="17">
        <v>8.4520358404905405E-2</v>
      </c>
      <c r="AL16" s="17">
        <v>8.8301994593581706E-2</v>
      </c>
      <c r="AM16" s="17">
        <v>0.16748831772401099</v>
      </c>
      <c r="AN16" s="17">
        <v>0.130507861446121</v>
      </c>
    </row>
    <row r="17" spans="2:40" x14ac:dyDescent="0.25">
      <c r="B17" s="18" t="s">
        <v>64</v>
      </c>
      <c r="C17" s="19">
        <v>0.129439810717871</v>
      </c>
      <c r="D17" s="19">
        <v>0.126375273785792</v>
      </c>
      <c r="E17" s="19">
        <v>0.133139699653648</v>
      </c>
      <c r="F17" s="19"/>
      <c r="G17" s="19">
        <v>7.6861785876390101E-2</v>
      </c>
      <c r="H17" s="19">
        <v>4.80815543979215E-2</v>
      </c>
      <c r="I17" s="19">
        <v>0.16920717303239799</v>
      </c>
      <c r="J17" s="19">
        <v>0.20296513138130201</v>
      </c>
      <c r="K17" s="19">
        <v>0.11729743287100799</v>
      </c>
      <c r="L17" s="19">
        <v>0.15329201436668799</v>
      </c>
      <c r="M17" s="19"/>
      <c r="N17" s="19">
        <v>0.109145557447442</v>
      </c>
      <c r="O17" s="19">
        <v>0.14468676824882001</v>
      </c>
      <c r="P17" s="19">
        <v>0.11430979391898501</v>
      </c>
      <c r="Q17" s="19">
        <v>0.154589961992595</v>
      </c>
      <c r="R17" s="19"/>
      <c r="S17" s="19">
        <v>5.9436628041378801E-2</v>
      </c>
      <c r="T17" s="19">
        <v>8.5418560647142594E-2</v>
      </c>
      <c r="U17" s="19">
        <v>0.128504934597784</v>
      </c>
      <c r="V17" s="19">
        <v>7.8675025235806703E-2</v>
      </c>
      <c r="W17" s="19">
        <v>0.201624682709272</v>
      </c>
      <c r="X17" s="19">
        <v>0.13795850238662399</v>
      </c>
      <c r="Y17" s="19">
        <v>0.139188782357032</v>
      </c>
      <c r="Z17" s="19">
        <v>0.23756107456971801</v>
      </c>
      <c r="AA17" s="19">
        <v>0.13239295175136101</v>
      </c>
      <c r="AB17" s="19">
        <v>0.18845492615294801</v>
      </c>
      <c r="AC17" s="19">
        <v>0.11109242715227099</v>
      </c>
      <c r="AD17" s="19">
        <v>0.33376040191550999</v>
      </c>
      <c r="AE17" s="19"/>
      <c r="AF17" s="19">
        <v>0.122240116506587</v>
      </c>
      <c r="AG17" s="19">
        <v>0.103567291876852</v>
      </c>
      <c r="AH17" s="19">
        <v>0.27233566417995198</v>
      </c>
      <c r="AI17" s="19"/>
      <c r="AJ17" s="19">
        <v>0.103944584381275</v>
      </c>
      <c r="AK17" s="19">
        <v>8.1853578921493197E-2</v>
      </c>
      <c r="AL17" s="19">
        <v>0.17379821388258801</v>
      </c>
      <c r="AM17" s="19">
        <v>0.260092913506206</v>
      </c>
      <c r="AN17" s="19">
        <v>0.239774362633977</v>
      </c>
    </row>
    <row r="18" spans="2:40" x14ac:dyDescent="0.25">
      <c r="B18" s="16" t="s">
        <v>340</v>
      </c>
    </row>
    <row r="19" spans="2:40" x14ac:dyDescent="0.25">
      <c r="B19" t="s">
        <v>67</v>
      </c>
    </row>
    <row r="20" spans="2:40" x14ac:dyDescent="0.25">
      <c r="B20" t="s">
        <v>68</v>
      </c>
    </row>
    <row r="22" spans="2:40" x14ac:dyDescent="0.25">
      <c r="B22"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B2:AN22"/>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344</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455</v>
      </c>
      <c r="D7" s="10">
        <v>210</v>
      </c>
      <c r="E7" s="10">
        <v>243</v>
      </c>
      <c r="F7" s="10"/>
      <c r="G7" s="10">
        <v>49</v>
      </c>
      <c r="H7" s="10">
        <v>63</v>
      </c>
      <c r="I7" s="10">
        <v>60</v>
      </c>
      <c r="J7" s="10">
        <v>69</v>
      </c>
      <c r="K7" s="10">
        <v>75</v>
      </c>
      <c r="L7" s="10">
        <v>139</v>
      </c>
      <c r="M7" s="10"/>
      <c r="N7" s="10">
        <v>145</v>
      </c>
      <c r="O7" s="10">
        <v>125</v>
      </c>
      <c r="P7" s="10">
        <v>78</v>
      </c>
      <c r="Q7" s="10">
        <v>105</v>
      </c>
      <c r="R7" s="10"/>
      <c r="S7" s="10">
        <v>48</v>
      </c>
      <c r="T7" s="10">
        <v>67</v>
      </c>
      <c r="U7" s="10">
        <v>44</v>
      </c>
      <c r="V7" s="10">
        <v>46</v>
      </c>
      <c r="W7" s="10">
        <v>30</v>
      </c>
      <c r="X7" s="10">
        <v>45</v>
      </c>
      <c r="Y7" s="10">
        <v>29</v>
      </c>
      <c r="Z7" s="10">
        <v>17</v>
      </c>
      <c r="AA7" s="10">
        <v>49</v>
      </c>
      <c r="AB7" s="10">
        <v>49</v>
      </c>
      <c r="AC7" s="10">
        <v>20</v>
      </c>
      <c r="AD7" s="10">
        <v>11</v>
      </c>
      <c r="AE7" s="10"/>
      <c r="AF7" s="10">
        <v>161</v>
      </c>
      <c r="AG7" s="10">
        <v>229</v>
      </c>
      <c r="AH7" s="10">
        <v>33</v>
      </c>
      <c r="AI7" s="10"/>
      <c r="AJ7" s="10">
        <v>162</v>
      </c>
      <c r="AK7" s="10">
        <v>140</v>
      </c>
      <c r="AL7" s="10">
        <v>38</v>
      </c>
      <c r="AM7" s="10">
        <v>7</v>
      </c>
      <c r="AN7" s="10">
        <v>36</v>
      </c>
    </row>
    <row r="8" spans="2:40" ht="30" customHeight="1" x14ac:dyDescent="0.25">
      <c r="B8" s="11" t="s">
        <v>20</v>
      </c>
      <c r="C8" s="11">
        <v>449</v>
      </c>
      <c r="D8" s="11">
        <v>212</v>
      </c>
      <c r="E8" s="11">
        <v>236</v>
      </c>
      <c r="F8" s="11"/>
      <c r="G8" s="11">
        <v>49</v>
      </c>
      <c r="H8" s="11">
        <v>63</v>
      </c>
      <c r="I8" s="11">
        <v>65</v>
      </c>
      <c r="J8" s="11">
        <v>76</v>
      </c>
      <c r="K8" s="11">
        <v>71</v>
      </c>
      <c r="L8" s="11">
        <v>126</v>
      </c>
      <c r="M8" s="11"/>
      <c r="N8" s="11">
        <v>134</v>
      </c>
      <c r="O8" s="11">
        <v>120</v>
      </c>
      <c r="P8" s="11">
        <v>85</v>
      </c>
      <c r="Q8" s="11">
        <v>109</v>
      </c>
      <c r="R8" s="11"/>
      <c r="S8" s="11">
        <v>49</v>
      </c>
      <c r="T8" s="11">
        <v>65</v>
      </c>
      <c r="U8" s="11">
        <v>41</v>
      </c>
      <c r="V8" s="11">
        <v>50</v>
      </c>
      <c r="W8" s="11">
        <v>31</v>
      </c>
      <c r="X8" s="11">
        <v>43</v>
      </c>
      <c r="Y8" s="11">
        <v>29</v>
      </c>
      <c r="Z8" s="11">
        <v>16</v>
      </c>
      <c r="AA8" s="11">
        <v>45</v>
      </c>
      <c r="AB8" s="11">
        <v>48</v>
      </c>
      <c r="AC8" s="11">
        <v>19</v>
      </c>
      <c r="AD8" s="11">
        <v>14</v>
      </c>
      <c r="AE8" s="11"/>
      <c r="AF8" s="11">
        <v>157</v>
      </c>
      <c r="AG8" s="11">
        <v>228</v>
      </c>
      <c r="AH8" s="11">
        <v>32</v>
      </c>
      <c r="AI8" s="11"/>
      <c r="AJ8" s="11">
        <v>157</v>
      </c>
      <c r="AK8" s="11">
        <v>136</v>
      </c>
      <c r="AL8" s="11">
        <v>36</v>
      </c>
      <c r="AM8" s="11">
        <v>7</v>
      </c>
      <c r="AN8" s="11">
        <v>36</v>
      </c>
    </row>
    <row r="9" spans="2:40" x14ac:dyDescent="0.25">
      <c r="B9" s="18" t="s">
        <v>296</v>
      </c>
      <c r="C9" s="17">
        <v>2.28514874596157E-2</v>
      </c>
      <c r="D9" s="17">
        <v>3.1076676401886501E-2</v>
      </c>
      <c r="E9" s="17">
        <v>1.5650760647140501E-2</v>
      </c>
      <c r="F9" s="17"/>
      <c r="G9" s="17">
        <v>2.41495746842743E-2</v>
      </c>
      <c r="H9" s="17">
        <v>0</v>
      </c>
      <c r="I9" s="17">
        <v>1.6262484331730401E-2</v>
      </c>
      <c r="J9" s="17">
        <v>2.7391602112239798E-2</v>
      </c>
      <c r="K9" s="17">
        <v>2.3441612376311899E-2</v>
      </c>
      <c r="L9" s="17">
        <v>3.4036177637393902E-2</v>
      </c>
      <c r="M9" s="17"/>
      <c r="N9" s="17">
        <v>4.85511916329062E-2</v>
      </c>
      <c r="O9" s="17">
        <v>2.1544357476443E-2</v>
      </c>
      <c r="P9" s="17">
        <v>0</v>
      </c>
      <c r="Q9" s="17">
        <v>1.0945695510932E-2</v>
      </c>
      <c r="R9" s="17"/>
      <c r="S9" s="17">
        <v>0</v>
      </c>
      <c r="T9" s="17">
        <v>4.4875194870770303E-2</v>
      </c>
      <c r="U9" s="17">
        <v>4.0802593647751302E-2</v>
      </c>
      <c r="V9" s="17">
        <v>1.82220474246352E-2</v>
      </c>
      <c r="W9" s="17">
        <v>3.4420422922846701E-2</v>
      </c>
      <c r="X9" s="17">
        <v>4.1608939242061799E-2</v>
      </c>
      <c r="Y9" s="17">
        <v>4.0068159033772102E-2</v>
      </c>
      <c r="Z9" s="17">
        <v>0</v>
      </c>
      <c r="AA9" s="17">
        <v>1.75076537026202E-2</v>
      </c>
      <c r="AB9" s="17">
        <v>0</v>
      </c>
      <c r="AC9" s="17">
        <v>0</v>
      </c>
      <c r="AD9" s="17">
        <v>0</v>
      </c>
      <c r="AE9" s="17"/>
      <c r="AF9" s="17">
        <v>3.2946159432894001E-2</v>
      </c>
      <c r="AG9" s="17">
        <v>1.71313916391235E-2</v>
      </c>
      <c r="AH9" s="17">
        <v>3.6682765628835899E-2</v>
      </c>
      <c r="AI9" s="17"/>
      <c r="AJ9" s="17">
        <v>4.4585176590590997E-2</v>
      </c>
      <c r="AK9" s="17">
        <v>1.519822507169E-2</v>
      </c>
      <c r="AL9" s="17">
        <v>0</v>
      </c>
      <c r="AM9" s="17">
        <v>0</v>
      </c>
      <c r="AN9" s="17">
        <v>0</v>
      </c>
    </row>
    <row r="10" spans="2:40" ht="30" x14ac:dyDescent="0.25">
      <c r="B10" s="18" t="s">
        <v>297</v>
      </c>
      <c r="C10" s="17">
        <v>0.103894161757823</v>
      </c>
      <c r="D10" s="17">
        <v>8.4027432841250999E-2</v>
      </c>
      <c r="E10" s="17">
        <v>0.122486071419607</v>
      </c>
      <c r="F10" s="17"/>
      <c r="G10" s="17">
        <v>6.6118483979286699E-2</v>
      </c>
      <c r="H10" s="17">
        <v>6.5642970590123306E-2</v>
      </c>
      <c r="I10" s="17">
        <v>6.6086040425354806E-2</v>
      </c>
      <c r="J10" s="17">
        <v>9.5985439494292502E-2</v>
      </c>
      <c r="K10" s="17">
        <v>0.171126343628795</v>
      </c>
      <c r="L10" s="17">
        <v>0.124200367652102</v>
      </c>
      <c r="M10" s="17"/>
      <c r="N10" s="17">
        <v>0.104259698489491</v>
      </c>
      <c r="O10" s="17">
        <v>0.10746264536608501</v>
      </c>
      <c r="P10" s="17">
        <v>6.5874734151908004E-2</v>
      </c>
      <c r="Q10" s="17">
        <v>0.131258598312924</v>
      </c>
      <c r="R10" s="17"/>
      <c r="S10" s="17">
        <v>0.10251512168532401</v>
      </c>
      <c r="T10" s="17">
        <v>8.6999940542496407E-2</v>
      </c>
      <c r="U10" s="17">
        <v>0.143103742198817</v>
      </c>
      <c r="V10" s="17">
        <v>8.4939875600155507E-2</v>
      </c>
      <c r="W10" s="17">
        <v>0.156663126786759</v>
      </c>
      <c r="X10" s="17">
        <v>0.110147911295141</v>
      </c>
      <c r="Y10" s="17">
        <v>9.8463304260284296E-2</v>
      </c>
      <c r="Z10" s="17">
        <v>5.5119563241248302E-2</v>
      </c>
      <c r="AA10" s="17">
        <v>0.109061787945001</v>
      </c>
      <c r="AB10" s="17">
        <v>0.10073963103726701</v>
      </c>
      <c r="AC10" s="17">
        <v>9.5004719337844504E-2</v>
      </c>
      <c r="AD10" s="17">
        <v>7.7950027927946794E-2</v>
      </c>
      <c r="AE10" s="17"/>
      <c r="AF10" s="17">
        <v>0.13447541031610499</v>
      </c>
      <c r="AG10" s="17">
        <v>8.8969854118324102E-2</v>
      </c>
      <c r="AH10" s="17">
        <v>0.12944940876062999</v>
      </c>
      <c r="AI10" s="17"/>
      <c r="AJ10" s="17">
        <v>0.13501282392824501</v>
      </c>
      <c r="AK10" s="17">
        <v>9.6967766976283204E-2</v>
      </c>
      <c r="AL10" s="17">
        <v>7.7911435746039898E-2</v>
      </c>
      <c r="AM10" s="17">
        <v>0.16969730484408899</v>
      </c>
      <c r="AN10" s="17">
        <v>8.2747833907524299E-2</v>
      </c>
    </row>
    <row r="11" spans="2:40" ht="30" x14ac:dyDescent="0.25">
      <c r="B11" s="18" t="s">
        <v>298</v>
      </c>
      <c r="C11" s="17">
        <v>0.17124344270981501</v>
      </c>
      <c r="D11" s="17">
        <v>0.18243690880008001</v>
      </c>
      <c r="E11" s="17">
        <v>0.162500918553005</v>
      </c>
      <c r="F11" s="17"/>
      <c r="G11" s="17">
        <v>0.21217630306867499</v>
      </c>
      <c r="H11" s="17">
        <v>0.191548823056652</v>
      </c>
      <c r="I11" s="17">
        <v>0.154842645783203</v>
      </c>
      <c r="J11" s="17">
        <v>0.105904084455424</v>
      </c>
      <c r="K11" s="17">
        <v>0.19632018020727601</v>
      </c>
      <c r="L11" s="17">
        <v>0.179039293624395</v>
      </c>
      <c r="M11" s="17"/>
      <c r="N11" s="17">
        <v>0.179508832356579</v>
      </c>
      <c r="O11" s="17">
        <v>0.169843566423206</v>
      </c>
      <c r="P11" s="17">
        <v>0.169715296039057</v>
      </c>
      <c r="Q11" s="17">
        <v>0.15743596848374899</v>
      </c>
      <c r="R11" s="17"/>
      <c r="S11" s="17">
        <v>0.18970101616107099</v>
      </c>
      <c r="T11" s="17">
        <v>0.22219453946378401</v>
      </c>
      <c r="U11" s="17">
        <v>0.20037890502251501</v>
      </c>
      <c r="V11" s="17">
        <v>0.28798768563618998</v>
      </c>
      <c r="W11" s="17">
        <v>7.3906773600457804E-2</v>
      </c>
      <c r="X11" s="17">
        <v>0.13464022134266401</v>
      </c>
      <c r="Y11" s="17">
        <v>0.11772171433184</v>
      </c>
      <c r="Z11" s="17">
        <v>0.31117043944633399</v>
      </c>
      <c r="AA11" s="17">
        <v>0.105763770796289</v>
      </c>
      <c r="AB11" s="17">
        <v>0.10996322420794701</v>
      </c>
      <c r="AC11" s="17">
        <v>0.10479858979439</v>
      </c>
      <c r="AD11" s="17">
        <v>0.15855596688371201</v>
      </c>
      <c r="AE11" s="17"/>
      <c r="AF11" s="17">
        <v>0.22150139844731501</v>
      </c>
      <c r="AG11" s="17">
        <v>0.15091354630318099</v>
      </c>
      <c r="AH11" s="17">
        <v>6.0661741900619903E-2</v>
      </c>
      <c r="AI11" s="17"/>
      <c r="AJ11" s="17">
        <v>0.19616544576630601</v>
      </c>
      <c r="AK11" s="17">
        <v>0.15870505927335099</v>
      </c>
      <c r="AL11" s="17">
        <v>0.12628401472415099</v>
      </c>
      <c r="AM11" s="17">
        <v>0.2914710124057</v>
      </c>
      <c r="AN11" s="17">
        <v>0.10796172944158999</v>
      </c>
    </row>
    <row r="12" spans="2:40" ht="30" x14ac:dyDescent="0.25">
      <c r="B12" s="18" t="s">
        <v>299</v>
      </c>
      <c r="C12" s="17">
        <v>0.16740603199281801</v>
      </c>
      <c r="D12" s="17">
        <v>0.17646319935492299</v>
      </c>
      <c r="E12" s="17">
        <v>0.160549544726237</v>
      </c>
      <c r="F12" s="17"/>
      <c r="G12" s="17">
        <v>0.18428741258286099</v>
      </c>
      <c r="H12" s="17">
        <v>0.25798271983266902</v>
      </c>
      <c r="I12" s="17">
        <v>0.19916855748774201</v>
      </c>
      <c r="J12" s="17">
        <v>0.14073977230710399</v>
      </c>
      <c r="K12" s="17">
        <v>0.101176503204814</v>
      </c>
      <c r="L12" s="17">
        <v>0.152756724772529</v>
      </c>
      <c r="M12" s="17"/>
      <c r="N12" s="17">
        <v>0.112170679081368</v>
      </c>
      <c r="O12" s="17">
        <v>0.22879690645390299</v>
      </c>
      <c r="P12" s="17">
        <v>0.22346289063705899</v>
      </c>
      <c r="Q12" s="17">
        <v>0.116384158688162</v>
      </c>
      <c r="R12" s="17"/>
      <c r="S12" s="17">
        <v>0.11944013210892</v>
      </c>
      <c r="T12" s="17">
        <v>0.171814723984619</v>
      </c>
      <c r="U12" s="17">
        <v>6.85851561094281E-2</v>
      </c>
      <c r="V12" s="17">
        <v>0.19394206402304101</v>
      </c>
      <c r="W12" s="17">
        <v>0.12678614290343099</v>
      </c>
      <c r="X12" s="17">
        <v>0.18869415880356</v>
      </c>
      <c r="Y12" s="17">
        <v>0.218230325209301</v>
      </c>
      <c r="Z12" s="17">
        <v>0.118537188782421</v>
      </c>
      <c r="AA12" s="17">
        <v>0.27734236310769</v>
      </c>
      <c r="AB12" s="17">
        <v>0.19070647286796699</v>
      </c>
      <c r="AC12" s="17">
        <v>0.15072868015875501</v>
      </c>
      <c r="AD12" s="17">
        <v>7.7314562924964206E-2</v>
      </c>
      <c r="AE12" s="17"/>
      <c r="AF12" s="17">
        <v>0.17163678283589401</v>
      </c>
      <c r="AG12" s="17">
        <v>0.17398706031611799</v>
      </c>
      <c r="AH12" s="17">
        <v>0.112042399676182</v>
      </c>
      <c r="AI12" s="17"/>
      <c r="AJ12" s="17">
        <v>0.18884382731832799</v>
      </c>
      <c r="AK12" s="17">
        <v>0.168769313083865</v>
      </c>
      <c r="AL12" s="17">
        <v>8.8609847474270101E-2</v>
      </c>
      <c r="AM12" s="17">
        <v>0.28134889935539598</v>
      </c>
      <c r="AN12" s="17">
        <v>0.19749851654332601</v>
      </c>
    </row>
    <row r="13" spans="2:40" ht="30" x14ac:dyDescent="0.25">
      <c r="B13" s="18" t="s">
        <v>300</v>
      </c>
      <c r="C13" s="17">
        <v>0.157185225135343</v>
      </c>
      <c r="D13" s="17">
        <v>0.15914018808595301</v>
      </c>
      <c r="E13" s="17">
        <v>0.15661806647503601</v>
      </c>
      <c r="F13" s="17"/>
      <c r="G13" s="17">
        <v>0.14203563220776499</v>
      </c>
      <c r="H13" s="17">
        <v>0.14401621489361099</v>
      </c>
      <c r="I13" s="17">
        <v>0.180909662852725</v>
      </c>
      <c r="J13" s="17">
        <v>0.15473349089694</v>
      </c>
      <c r="K13" s="17">
        <v>0.132692205634792</v>
      </c>
      <c r="L13" s="17">
        <v>0.17268812357020999</v>
      </c>
      <c r="M13" s="17"/>
      <c r="N13" s="17">
        <v>0.17446206028640601</v>
      </c>
      <c r="O13" s="17">
        <v>0.14191236780115801</v>
      </c>
      <c r="P13" s="17">
        <v>0.19280077292673301</v>
      </c>
      <c r="Q13" s="17">
        <v>0.12838426324284</v>
      </c>
      <c r="R13" s="17"/>
      <c r="S13" s="17">
        <v>0.140315506756757</v>
      </c>
      <c r="T13" s="17">
        <v>0.114218589437482</v>
      </c>
      <c r="U13" s="17">
        <v>0.19051222211083599</v>
      </c>
      <c r="V13" s="17">
        <v>0.21585497787791599</v>
      </c>
      <c r="W13" s="17">
        <v>0.138472408752674</v>
      </c>
      <c r="X13" s="17">
        <v>0.12928010138985199</v>
      </c>
      <c r="Y13" s="17">
        <v>0.15113600039320901</v>
      </c>
      <c r="Z13" s="17">
        <v>0.11734050897531501</v>
      </c>
      <c r="AA13" s="17">
        <v>0.169660805174662</v>
      </c>
      <c r="AB13" s="17">
        <v>0.22724671408012301</v>
      </c>
      <c r="AC13" s="17">
        <v>0.16753861668959599</v>
      </c>
      <c r="AD13" s="17">
        <v>0</v>
      </c>
      <c r="AE13" s="17"/>
      <c r="AF13" s="17">
        <v>0.14024304727499501</v>
      </c>
      <c r="AG13" s="17">
        <v>0.17541196519851199</v>
      </c>
      <c r="AH13" s="17">
        <v>0.11847384212249</v>
      </c>
      <c r="AI13" s="17"/>
      <c r="AJ13" s="17">
        <v>0.12879745748525101</v>
      </c>
      <c r="AK13" s="17">
        <v>0.204466904877078</v>
      </c>
      <c r="AL13" s="17">
        <v>0.185270375764405</v>
      </c>
      <c r="AM13" s="17">
        <v>0.13947758605437599</v>
      </c>
      <c r="AN13" s="17">
        <v>0.17686291870226101</v>
      </c>
    </row>
    <row r="14" spans="2:40" ht="30" x14ac:dyDescent="0.25">
      <c r="B14" s="18" t="s">
        <v>301</v>
      </c>
      <c r="C14" s="17">
        <v>0.11147120681389699</v>
      </c>
      <c r="D14" s="17">
        <v>0.108721576658737</v>
      </c>
      <c r="E14" s="17">
        <v>0.114776524751965</v>
      </c>
      <c r="F14" s="17"/>
      <c r="G14" s="17">
        <v>0.101628617227412</v>
      </c>
      <c r="H14" s="17">
        <v>0.214826979390601</v>
      </c>
      <c r="I14" s="17">
        <v>6.3948171196441403E-2</v>
      </c>
      <c r="J14" s="17">
        <v>0.131661815130416</v>
      </c>
      <c r="K14" s="17">
        <v>8.0003034622570607E-2</v>
      </c>
      <c r="L14" s="17">
        <v>9.3958238196629199E-2</v>
      </c>
      <c r="M14" s="17"/>
      <c r="N14" s="17">
        <v>0.10152560351376699</v>
      </c>
      <c r="O14" s="17">
        <v>0.113595008098334</v>
      </c>
      <c r="P14" s="17">
        <v>0.13563185260407801</v>
      </c>
      <c r="Q14" s="17">
        <v>0.104876334332306</v>
      </c>
      <c r="R14" s="17"/>
      <c r="S14" s="17">
        <v>0.12323258238210801</v>
      </c>
      <c r="T14" s="17">
        <v>0.115487664235083</v>
      </c>
      <c r="U14" s="17">
        <v>0.13884874734821401</v>
      </c>
      <c r="V14" s="17">
        <v>3.8819854408219702E-2</v>
      </c>
      <c r="W14" s="17">
        <v>9.9609270832947794E-2</v>
      </c>
      <c r="X14" s="17">
        <v>9.4146259828836995E-2</v>
      </c>
      <c r="Y14" s="17">
        <v>9.8817723040645594E-2</v>
      </c>
      <c r="Z14" s="17">
        <v>0.16234241263224899</v>
      </c>
      <c r="AA14" s="17">
        <v>0.145104951313373</v>
      </c>
      <c r="AB14" s="17">
        <v>7.8479330112649695E-2</v>
      </c>
      <c r="AC14" s="17">
        <v>0.15580076960021799</v>
      </c>
      <c r="AD14" s="17">
        <v>0.217170079784054</v>
      </c>
      <c r="AE14" s="17"/>
      <c r="AF14" s="17">
        <v>8.6027574322452893E-2</v>
      </c>
      <c r="AG14" s="17">
        <v>0.117522698126808</v>
      </c>
      <c r="AH14" s="17">
        <v>0.121475630958647</v>
      </c>
      <c r="AI14" s="17"/>
      <c r="AJ14" s="17">
        <v>9.3224983906596101E-2</v>
      </c>
      <c r="AK14" s="17">
        <v>8.1227864511788206E-2</v>
      </c>
      <c r="AL14" s="17">
        <v>0.201377541408367</v>
      </c>
      <c r="AM14" s="17">
        <v>0</v>
      </c>
      <c r="AN14" s="17">
        <v>0.140563615751397</v>
      </c>
    </row>
    <row r="15" spans="2:40" ht="30" x14ac:dyDescent="0.25">
      <c r="B15" s="18" t="s">
        <v>302</v>
      </c>
      <c r="C15" s="17">
        <v>4.9602568835206501E-2</v>
      </c>
      <c r="D15" s="17">
        <v>4.1036398921902299E-2</v>
      </c>
      <c r="E15" s="17">
        <v>5.7655294755794798E-2</v>
      </c>
      <c r="F15" s="17"/>
      <c r="G15" s="17">
        <v>0.101287586760324</v>
      </c>
      <c r="H15" s="17">
        <v>3.2799488016061203E-2</v>
      </c>
      <c r="I15" s="17">
        <v>8.1817039742436801E-2</v>
      </c>
      <c r="J15" s="17">
        <v>4.2813759693640603E-2</v>
      </c>
      <c r="K15" s="17">
        <v>8.0983883624360001E-2</v>
      </c>
      <c r="L15" s="17">
        <v>7.4999411902907697E-3</v>
      </c>
      <c r="M15" s="17"/>
      <c r="N15" s="17">
        <v>5.67626919568405E-2</v>
      </c>
      <c r="O15" s="17">
        <v>3.2120048171497301E-2</v>
      </c>
      <c r="P15" s="17">
        <v>4.37782813270274E-2</v>
      </c>
      <c r="Q15" s="17">
        <v>6.5703559505328094E-2</v>
      </c>
      <c r="R15" s="17"/>
      <c r="S15" s="17">
        <v>4.0746175840983598E-2</v>
      </c>
      <c r="T15" s="17">
        <v>6.6509444487630201E-2</v>
      </c>
      <c r="U15" s="17">
        <v>4.3205614324762498E-2</v>
      </c>
      <c r="V15" s="17">
        <v>4.9485333184361102E-2</v>
      </c>
      <c r="W15" s="17">
        <v>3.3843859437916499E-2</v>
      </c>
      <c r="X15" s="17">
        <v>2.3113870237189901E-2</v>
      </c>
      <c r="Y15" s="17">
        <v>3.1455934979393502E-2</v>
      </c>
      <c r="Z15" s="17">
        <v>0</v>
      </c>
      <c r="AA15" s="17">
        <v>7.2130007719125394E-2</v>
      </c>
      <c r="AB15" s="17">
        <v>5.85656556859524E-2</v>
      </c>
      <c r="AC15" s="17">
        <v>0.143425480695623</v>
      </c>
      <c r="AD15" s="17">
        <v>0</v>
      </c>
      <c r="AE15" s="17"/>
      <c r="AF15" s="17">
        <v>4.6007078907133098E-2</v>
      </c>
      <c r="AG15" s="17">
        <v>3.9318985448076001E-2</v>
      </c>
      <c r="AH15" s="17">
        <v>5.9345675866099498E-2</v>
      </c>
      <c r="AI15" s="17"/>
      <c r="AJ15" s="17">
        <v>4.1054324704139701E-2</v>
      </c>
      <c r="AK15" s="17">
        <v>7.1392714136197799E-2</v>
      </c>
      <c r="AL15" s="17">
        <v>2.95638949519215E-2</v>
      </c>
      <c r="AM15" s="17">
        <v>0</v>
      </c>
      <c r="AN15" s="17">
        <v>5.4440111012136597E-2</v>
      </c>
    </row>
    <row r="16" spans="2:40" x14ac:dyDescent="0.25">
      <c r="B16" s="18" t="s">
        <v>303</v>
      </c>
      <c r="C16" s="17">
        <v>7.01985483895958E-2</v>
      </c>
      <c r="D16" s="17">
        <v>6.2812135466925004E-2</v>
      </c>
      <c r="E16" s="17">
        <v>6.9808482582206705E-2</v>
      </c>
      <c r="F16" s="17"/>
      <c r="G16" s="17">
        <v>0.127276269977835</v>
      </c>
      <c r="H16" s="17">
        <v>4.7604618429290202E-2</v>
      </c>
      <c r="I16" s="17">
        <v>7.3913330286543899E-2</v>
      </c>
      <c r="J16" s="17">
        <v>0.116422728204404</v>
      </c>
      <c r="K16" s="17">
        <v>4.5750156133058599E-2</v>
      </c>
      <c r="L16" s="17">
        <v>4.2922817784331602E-2</v>
      </c>
      <c r="M16" s="17"/>
      <c r="N16" s="17">
        <v>4.5858276406508698E-2</v>
      </c>
      <c r="O16" s="17">
        <v>5.9253017650097502E-2</v>
      </c>
      <c r="P16" s="17">
        <v>5.4264593910731199E-2</v>
      </c>
      <c r="Q16" s="17">
        <v>0.126118963133733</v>
      </c>
      <c r="R16" s="17"/>
      <c r="S16" s="17">
        <v>0.11033968910075199</v>
      </c>
      <c r="T16" s="17">
        <v>4.9524192570749699E-2</v>
      </c>
      <c r="U16" s="17">
        <v>4.3406117334919198E-2</v>
      </c>
      <c r="V16" s="17">
        <v>4.65661160293896E-2</v>
      </c>
      <c r="W16" s="17">
        <v>0.13674061559157599</v>
      </c>
      <c r="X16" s="17">
        <v>8.6907338068185597E-2</v>
      </c>
      <c r="Y16" s="17">
        <v>0.111627191629169</v>
      </c>
      <c r="Z16" s="17">
        <v>0</v>
      </c>
      <c r="AA16" s="17">
        <v>3.6988401290188502E-2</v>
      </c>
      <c r="AB16" s="17">
        <v>2.3529759507159999E-2</v>
      </c>
      <c r="AC16" s="17">
        <v>4.7571357194483202E-2</v>
      </c>
      <c r="AD16" s="17">
        <v>0.28242043166689601</v>
      </c>
      <c r="AE16" s="17"/>
      <c r="AF16" s="17">
        <v>5.1717696540913197E-2</v>
      </c>
      <c r="AG16" s="17">
        <v>6.1922762768451003E-2</v>
      </c>
      <c r="AH16" s="17">
        <v>0.15285464993092299</v>
      </c>
      <c r="AI16" s="17"/>
      <c r="AJ16" s="17">
        <v>4.5806094036558997E-2</v>
      </c>
      <c r="AK16" s="17">
        <v>8.3117938450406298E-2</v>
      </c>
      <c r="AL16" s="17">
        <v>8.9168854127195898E-2</v>
      </c>
      <c r="AM16" s="17">
        <v>0</v>
      </c>
      <c r="AN16" s="17">
        <v>0.132480826965373</v>
      </c>
    </row>
    <row r="17" spans="2:40" x14ac:dyDescent="0.25">
      <c r="B17" s="18" t="s">
        <v>64</v>
      </c>
      <c r="C17" s="19">
        <v>0.146147326905886</v>
      </c>
      <c r="D17" s="19">
        <v>0.15428548346834201</v>
      </c>
      <c r="E17" s="19">
        <v>0.13995433608900801</v>
      </c>
      <c r="F17" s="19"/>
      <c r="G17" s="19">
        <v>4.1040119511567899E-2</v>
      </c>
      <c r="H17" s="19">
        <v>4.5578185790992397E-2</v>
      </c>
      <c r="I17" s="19">
        <v>0.16305206789382301</v>
      </c>
      <c r="J17" s="19">
        <v>0.184347307705538</v>
      </c>
      <c r="K17" s="19">
        <v>0.16850608056802299</v>
      </c>
      <c r="L17" s="19">
        <v>0.19289831557212</v>
      </c>
      <c r="M17" s="19"/>
      <c r="N17" s="19">
        <v>0.176900966276134</v>
      </c>
      <c r="O17" s="19">
        <v>0.125472082559275</v>
      </c>
      <c r="P17" s="19">
        <v>0.11447157840340701</v>
      </c>
      <c r="Q17" s="19">
        <v>0.158892458790026</v>
      </c>
      <c r="R17" s="19"/>
      <c r="S17" s="19">
        <v>0.17370977596408499</v>
      </c>
      <c r="T17" s="19">
        <v>0.12837571040738599</v>
      </c>
      <c r="U17" s="19">
        <v>0.131156901902758</v>
      </c>
      <c r="V17" s="19">
        <v>6.41820458160932E-2</v>
      </c>
      <c r="W17" s="19">
        <v>0.19955737917139099</v>
      </c>
      <c r="X17" s="19">
        <v>0.19146119979251</v>
      </c>
      <c r="Y17" s="19">
        <v>0.132479647122385</v>
      </c>
      <c r="Z17" s="19">
        <v>0.235489886922433</v>
      </c>
      <c r="AA17" s="19">
        <v>6.6440258951050907E-2</v>
      </c>
      <c r="AB17" s="19">
        <v>0.210769212500935</v>
      </c>
      <c r="AC17" s="19">
        <v>0.135131786529091</v>
      </c>
      <c r="AD17" s="19">
        <v>0.186588930812427</v>
      </c>
      <c r="AE17" s="19"/>
      <c r="AF17" s="19">
        <v>0.115444851922298</v>
      </c>
      <c r="AG17" s="19">
        <v>0.174821736081407</v>
      </c>
      <c r="AH17" s="19">
        <v>0.20901388515557301</v>
      </c>
      <c r="AI17" s="19"/>
      <c r="AJ17" s="19">
        <v>0.126509866263983</v>
      </c>
      <c r="AK17" s="19">
        <v>0.12015421361934001</v>
      </c>
      <c r="AL17" s="19">
        <v>0.20181403580365001</v>
      </c>
      <c r="AM17" s="19">
        <v>0.118005197340439</v>
      </c>
      <c r="AN17" s="19">
        <v>0.107444447676392</v>
      </c>
    </row>
    <row r="18" spans="2:40" x14ac:dyDescent="0.25">
      <c r="B18" s="16" t="s">
        <v>340</v>
      </c>
    </row>
    <row r="19" spans="2:40" x14ac:dyDescent="0.25">
      <c r="B19" t="s">
        <v>67</v>
      </c>
    </row>
    <row r="20" spans="2:40" x14ac:dyDescent="0.25">
      <c r="B20" t="s">
        <v>68</v>
      </c>
    </row>
    <row r="22" spans="2:40" x14ac:dyDescent="0.25">
      <c r="B22"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B2:AN22"/>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345</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164</v>
      </c>
      <c r="D7" s="10">
        <v>93</v>
      </c>
      <c r="E7" s="10">
        <v>69</v>
      </c>
      <c r="F7" s="10"/>
      <c r="G7" s="10">
        <v>28</v>
      </c>
      <c r="H7" s="10">
        <v>35</v>
      </c>
      <c r="I7" s="10">
        <v>38</v>
      </c>
      <c r="J7" s="10">
        <v>23</v>
      </c>
      <c r="K7" s="10">
        <v>18</v>
      </c>
      <c r="L7" s="10">
        <v>22</v>
      </c>
      <c r="M7" s="10"/>
      <c r="N7" s="10">
        <v>41</v>
      </c>
      <c r="O7" s="10">
        <v>42</v>
      </c>
      <c r="P7" s="10">
        <v>32</v>
      </c>
      <c r="Q7" s="10">
        <v>48</v>
      </c>
      <c r="R7" s="10"/>
      <c r="S7" s="10">
        <v>31</v>
      </c>
      <c r="T7" s="10">
        <v>20</v>
      </c>
      <c r="U7" s="10">
        <v>13</v>
      </c>
      <c r="V7" s="10">
        <v>15</v>
      </c>
      <c r="W7" s="10">
        <v>12</v>
      </c>
      <c r="X7" s="10">
        <v>13</v>
      </c>
      <c r="Y7" s="10">
        <v>16</v>
      </c>
      <c r="Z7" s="10">
        <v>6</v>
      </c>
      <c r="AA7" s="10">
        <v>14</v>
      </c>
      <c r="AB7" s="10">
        <v>13</v>
      </c>
      <c r="AC7" s="10">
        <v>7</v>
      </c>
      <c r="AD7" s="10">
        <v>4</v>
      </c>
      <c r="AE7" s="10"/>
      <c r="AF7" s="10">
        <v>72</v>
      </c>
      <c r="AG7" s="10">
        <v>65</v>
      </c>
      <c r="AH7" s="10">
        <v>11</v>
      </c>
      <c r="AI7" s="10"/>
      <c r="AJ7" s="10">
        <v>59</v>
      </c>
      <c r="AK7" s="10">
        <v>56</v>
      </c>
      <c r="AL7" s="10">
        <v>10</v>
      </c>
      <c r="AM7" s="10">
        <v>3</v>
      </c>
      <c r="AN7" s="10">
        <v>6</v>
      </c>
    </row>
    <row r="8" spans="2:40" ht="30" customHeight="1" x14ac:dyDescent="0.25">
      <c r="B8" s="11" t="s">
        <v>20</v>
      </c>
      <c r="C8" s="11">
        <v>169</v>
      </c>
      <c r="D8" s="11">
        <v>98</v>
      </c>
      <c r="E8" s="11">
        <v>69</v>
      </c>
      <c r="F8" s="11"/>
      <c r="G8" s="11">
        <v>28</v>
      </c>
      <c r="H8" s="11">
        <v>36</v>
      </c>
      <c r="I8" s="11">
        <v>41</v>
      </c>
      <c r="J8" s="11">
        <v>27</v>
      </c>
      <c r="K8" s="11">
        <v>17</v>
      </c>
      <c r="L8" s="11">
        <v>21</v>
      </c>
      <c r="M8" s="11"/>
      <c r="N8" s="11">
        <v>40</v>
      </c>
      <c r="O8" s="11">
        <v>41</v>
      </c>
      <c r="P8" s="11">
        <v>36</v>
      </c>
      <c r="Q8" s="11">
        <v>52</v>
      </c>
      <c r="R8" s="11"/>
      <c r="S8" s="11">
        <v>32</v>
      </c>
      <c r="T8" s="11">
        <v>20</v>
      </c>
      <c r="U8" s="11">
        <v>14</v>
      </c>
      <c r="V8" s="11">
        <v>17</v>
      </c>
      <c r="W8" s="11">
        <v>13</v>
      </c>
      <c r="X8" s="11">
        <v>13</v>
      </c>
      <c r="Y8" s="11">
        <v>17</v>
      </c>
      <c r="Z8" s="11">
        <v>6</v>
      </c>
      <c r="AA8" s="11">
        <v>14</v>
      </c>
      <c r="AB8" s="11">
        <v>12</v>
      </c>
      <c r="AC8" s="11">
        <v>6</v>
      </c>
      <c r="AD8" s="11">
        <v>5</v>
      </c>
      <c r="AE8" s="11"/>
      <c r="AF8" s="11">
        <v>75</v>
      </c>
      <c r="AG8" s="11">
        <v>67</v>
      </c>
      <c r="AH8" s="11">
        <v>11</v>
      </c>
      <c r="AI8" s="11"/>
      <c r="AJ8" s="11">
        <v>61</v>
      </c>
      <c r="AK8" s="11">
        <v>57</v>
      </c>
      <c r="AL8" s="11">
        <v>10</v>
      </c>
      <c r="AM8" s="11">
        <v>3</v>
      </c>
      <c r="AN8" s="11">
        <v>6</v>
      </c>
    </row>
    <row r="9" spans="2:40" x14ac:dyDescent="0.25">
      <c r="B9" s="18" t="s">
        <v>296</v>
      </c>
      <c r="C9" s="17">
        <v>1.20986967537169E-2</v>
      </c>
      <c r="D9" s="17">
        <v>1.0128517653911999E-2</v>
      </c>
      <c r="E9" s="17">
        <v>1.5206423563068099E-2</v>
      </c>
      <c r="F9" s="17"/>
      <c r="G9" s="17">
        <v>0</v>
      </c>
      <c r="H9" s="17">
        <v>2.7849444462043901E-2</v>
      </c>
      <c r="I9" s="17">
        <v>2.5934137329258901E-2</v>
      </c>
      <c r="J9" s="17">
        <v>0</v>
      </c>
      <c r="K9" s="17">
        <v>0</v>
      </c>
      <c r="L9" s="17">
        <v>0</v>
      </c>
      <c r="M9" s="17"/>
      <c r="N9" s="17">
        <v>5.1719591862802797E-2</v>
      </c>
      <c r="O9" s="17">
        <v>0</v>
      </c>
      <c r="P9" s="17">
        <v>0</v>
      </c>
      <c r="Q9" s="17">
        <v>0</v>
      </c>
      <c r="R9" s="17"/>
      <c r="S9" s="17">
        <v>0</v>
      </c>
      <c r="T9" s="17">
        <v>4.9450823358098799E-2</v>
      </c>
      <c r="U9" s="17">
        <v>0</v>
      </c>
      <c r="V9" s="17">
        <v>0</v>
      </c>
      <c r="W9" s="17">
        <v>8.3905094537367095E-2</v>
      </c>
      <c r="X9" s="17">
        <v>0</v>
      </c>
      <c r="Y9" s="17">
        <v>0</v>
      </c>
      <c r="Z9" s="17">
        <v>0</v>
      </c>
      <c r="AA9" s="17">
        <v>0</v>
      </c>
      <c r="AB9" s="17">
        <v>0</v>
      </c>
      <c r="AC9" s="17">
        <v>0</v>
      </c>
      <c r="AD9" s="17">
        <v>0</v>
      </c>
      <c r="AE9" s="17"/>
      <c r="AF9" s="17">
        <v>0</v>
      </c>
      <c r="AG9" s="17">
        <v>1.58680488732071E-2</v>
      </c>
      <c r="AH9" s="17">
        <v>8.6660556621064505E-2</v>
      </c>
      <c r="AI9" s="17"/>
      <c r="AJ9" s="17">
        <v>3.37891855387836E-2</v>
      </c>
      <c r="AK9" s="17">
        <v>0</v>
      </c>
      <c r="AL9" s="17">
        <v>0</v>
      </c>
      <c r="AM9" s="17">
        <v>0</v>
      </c>
      <c r="AN9" s="17">
        <v>0</v>
      </c>
    </row>
    <row r="10" spans="2:40" ht="30" x14ac:dyDescent="0.25">
      <c r="B10" s="18" t="s">
        <v>297</v>
      </c>
      <c r="C10" s="17">
        <v>9.7342012934857794E-2</v>
      </c>
      <c r="D10" s="17">
        <v>3.9608398175538198E-2</v>
      </c>
      <c r="E10" s="17">
        <v>0.181289942108914</v>
      </c>
      <c r="F10" s="17"/>
      <c r="G10" s="17">
        <v>0.155852695453434</v>
      </c>
      <c r="H10" s="17">
        <v>5.5601224648023702E-2</v>
      </c>
      <c r="I10" s="17">
        <v>7.9781882365691698E-2</v>
      </c>
      <c r="J10" s="17">
        <v>0</v>
      </c>
      <c r="K10" s="17">
        <v>0.28014102395908802</v>
      </c>
      <c r="L10" s="17">
        <v>9.7229946839643602E-2</v>
      </c>
      <c r="M10" s="17"/>
      <c r="N10" s="17">
        <v>7.1979413742061002E-2</v>
      </c>
      <c r="O10" s="17">
        <v>7.0484069842972605E-2</v>
      </c>
      <c r="P10" s="17">
        <v>0.14584346468546899</v>
      </c>
      <c r="Q10" s="17">
        <v>0.106077682976657</v>
      </c>
      <c r="R10" s="17"/>
      <c r="S10" s="17">
        <v>9.5342454226757994E-2</v>
      </c>
      <c r="T10" s="17">
        <v>0.108682180571593</v>
      </c>
      <c r="U10" s="17">
        <v>0.23008707272694501</v>
      </c>
      <c r="V10" s="17">
        <v>0.130689580366074</v>
      </c>
      <c r="W10" s="17">
        <v>0</v>
      </c>
      <c r="X10" s="17">
        <v>0.233158222257006</v>
      </c>
      <c r="Y10" s="17">
        <v>0</v>
      </c>
      <c r="Z10" s="17">
        <v>0</v>
      </c>
      <c r="AA10" s="17">
        <v>6.6917433844496305E-2</v>
      </c>
      <c r="AB10" s="17">
        <v>7.2751901974358907E-2</v>
      </c>
      <c r="AC10" s="17">
        <v>0.144680376176064</v>
      </c>
      <c r="AD10" s="17">
        <v>0</v>
      </c>
      <c r="AE10" s="17"/>
      <c r="AF10" s="17">
        <v>0.111452565250762</v>
      </c>
      <c r="AG10" s="17">
        <v>5.5349242690614399E-2</v>
      </c>
      <c r="AH10" s="17">
        <v>0</v>
      </c>
      <c r="AI10" s="17"/>
      <c r="AJ10" s="17">
        <v>5.2695327694298397E-2</v>
      </c>
      <c r="AK10" s="17">
        <v>8.7560598720270597E-2</v>
      </c>
      <c r="AL10" s="17">
        <v>0.189408822014347</v>
      </c>
      <c r="AM10" s="17">
        <v>0</v>
      </c>
      <c r="AN10" s="17">
        <v>0.171090831831197</v>
      </c>
    </row>
    <row r="11" spans="2:40" ht="30" x14ac:dyDescent="0.25">
      <c r="B11" s="18" t="s">
        <v>298</v>
      </c>
      <c r="C11" s="17">
        <v>0.21676151491433801</v>
      </c>
      <c r="D11" s="17">
        <v>0.21461003848746901</v>
      </c>
      <c r="E11" s="17">
        <v>0.22579020154400101</v>
      </c>
      <c r="F11" s="17"/>
      <c r="G11" s="17">
        <v>0.33977381558527397</v>
      </c>
      <c r="H11" s="17">
        <v>0.31006974599088799</v>
      </c>
      <c r="I11" s="17">
        <v>8.3056900304390502E-2</v>
      </c>
      <c r="J11" s="17">
        <v>0.22941767156375201</v>
      </c>
      <c r="K11" s="17">
        <v>0.182123664363257</v>
      </c>
      <c r="L11" s="17">
        <v>0.163585681896803</v>
      </c>
      <c r="M11" s="17"/>
      <c r="N11" s="17">
        <v>6.8660415965471094E-2</v>
      </c>
      <c r="O11" s="17">
        <v>0.24442593519578701</v>
      </c>
      <c r="P11" s="17">
        <v>0.27448411646808701</v>
      </c>
      <c r="Q11" s="17">
        <v>0.27175217939595397</v>
      </c>
      <c r="R11" s="17"/>
      <c r="S11" s="17">
        <v>0.14662786227538299</v>
      </c>
      <c r="T11" s="17">
        <v>0.25652757396193698</v>
      </c>
      <c r="U11" s="17">
        <v>0.299229907582024</v>
      </c>
      <c r="V11" s="17">
        <v>0.28515398661333902</v>
      </c>
      <c r="W11" s="17">
        <v>0.25481452354472101</v>
      </c>
      <c r="X11" s="17">
        <v>0.29492870824023898</v>
      </c>
      <c r="Y11" s="17">
        <v>0.29688809689854501</v>
      </c>
      <c r="Z11" s="17">
        <v>0</v>
      </c>
      <c r="AA11" s="17">
        <v>0.14719194274375999</v>
      </c>
      <c r="AB11" s="17">
        <v>0.29583780831253598</v>
      </c>
      <c r="AC11" s="17">
        <v>0</v>
      </c>
      <c r="AD11" s="17">
        <v>0</v>
      </c>
      <c r="AE11" s="17"/>
      <c r="AF11" s="17">
        <v>0.202165154831524</v>
      </c>
      <c r="AG11" s="17">
        <v>0.23508941305266901</v>
      </c>
      <c r="AH11" s="17">
        <v>0.27051145054416997</v>
      </c>
      <c r="AI11" s="17"/>
      <c r="AJ11" s="17">
        <v>0.229147036943469</v>
      </c>
      <c r="AK11" s="17">
        <v>0.211589775412244</v>
      </c>
      <c r="AL11" s="17">
        <v>8.5139432697755299E-2</v>
      </c>
      <c r="AM11" s="17">
        <v>0.37887597888410302</v>
      </c>
      <c r="AN11" s="17">
        <v>0.181718189979479</v>
      </c>
    </row>
    <row r="12" spans="2:40" ht="30" x14ac:dyDescent="0.25">
      <c r="B12" s="18" t="s">
        <v>299</v>
      </c>
      <c r="C12" s="17">
        <v>0.161397500016493</v>
      </c>
      <c r="D12" s="17">
        <v>0.17640486553363099</v>
      </c>
      <c r="E12" s="17">
        <v>0.12951273235169899</v>
      </c>
      <c r="F12" s="17"/>
      <c r="G12" s="17">
        <v>0.12601443910680299</v>
      </c>
      <c r="H12" s="17">
        <v>0.15347512256781301</v>
      </c>
      <c r="I12" s="17">
        <v>0.23954099204724699</v>
      </c>
      <c r="J12" s="17">
        <v>0.13099926670807899</v>
      </c>
      <c r="K12" s="17">
        <v>0.126836576612401</v>
      </c>
      <c r="L12" s="17">
        <v>0.13755864633647799</v>
      </c>
      <c r="M12" s="17"/>
      <c r="N12" s="17">
        <v>0.19572660327712901</v>
      </c>
      <c r="O12" s="17">
        <v>0.16089660115371501</v>
      </c>
      <c r="P12" s="17">
        <v>0.199057002888641</v>
      </c>
      <c r="Q12" s="17">
        <v>0.11269424602658901</v>
      </c>
      <c r="R12" s="17"/>
      <c r="S12" s="17">
        <v>0.23942139888563099</v>
      </c>
      <c r="T12" s="17">
        <v>4.8391690364772498E-2</v>
      </c>
      <c r="U12" s="17">
        <v>7.6733058438953505E-2</v>
      </c>
      <c r="V12" s="17">
        <v>0.11798422646604199</v>
      </c>
      <c r="W12" s="17">
        <v>0.32754911569193101</v>
      </c>
      <c r="X12" s="17">
        <v>0</v>
      </c>
      <c r="Y12" s="17">
        <v>7.9446320257661407E-2</v>
      </c>
      <c r="Z12" s="17">
        <v>0.48051843259715998</v>
      </c>
      <c r="AA12" s="17">
        <v>5.6698392459352702E-2</v>
      </c>
      <c r="AB12" s="17">
        <v>0.16161556517366499</v>
      </c>
      <c r="AC12" s="17">
        <v>0.300145387790058</v>
      </c>
      <c r="AD12" s="17">
        <v>0.53004522472542803</v>
      </c>
      <c r="AE12" s="17"/>
      <c r="AF12" s="17">
        <v>0.18135536357019799</v>
      </c>
      <c r="AG12" s="17">
        <v>0.190516605107931</v>
      </c>
      <c r="AH12" s="17">
        <v>0</v>
      </c>
      <c r="AI12" s="17"/>
      <c r="AJ12" s="17">
        <v>0.20343277085061501</v>
      </c>
      <c r="AK12" s="17">
        <v>0.14907213994938001</v>
      </c>
      <c r="AL12" s="17">
        <v>8.9154150960043005E-2</v>
      </c>
      <c r="AM12" s="17">
        <v>0.30639504091561898</v>
      </c>
      <c r="AN12" s="17">
        <v>0</v>
      </c>
    </row>
    <row r="13" spans="2:40" ht="30" x14ac:dyDescent="0.25">
      <c r="B13" s="18" t="s">
        <v>300</v>
      </c>
      <c r="C13" s="17">
        <v>0.178658724967731</v>
      </c>
      <c r="D13" s="17">
        <v>0.20616575880812399</v>
      </c>
      <c r="E13" s="17">
        <v>0.14489178635809899</v>
      </c>
      <c r="F13" s="17"/>
      <c r="G13" s="17">
        <v>0.100319611984433</v>
      </c>
      <c r="H13" s="17">
        <v>0.25133223379393199</v>
      </c>
      <c r="I13" s="17">
        <v>0.20761770357147999</v>
      </c>
      <c r="J13" s="17">
        <v>0.12696975835071</v>
      </c>
      <c r="K13" s="17">
        <v>0.15348676014448701</v>
      </c>
      <c r="L13" s="17">
        <v>0.191892733860209</v>
      </c>
      <c r="M13" s="17"/>
      <c r="N13" s="17">
        <v>0.279053345041687</v>
      </c>
      <c r="O13" s="17">
        <v>0.24569042760197901</v>
      </c>
      <c r="P13" s="17">
        <v>8.8474087832238299E-2</v>
      </c>
      <c r="Q13" s="17">
        <v>9.73911743737466E-2</v>
      </c>
      <c r="R13" s="17"/>
      <c r="S13" s="17">
        <v>0.27466445119914801</v>
      </c>
      <c r="T13" s="17">
        <v>0.30601042199041401</v>
      </c>
      <c r="U13" s="17">
        <v>7.4690887793304295E-2</v>
      </c>
      <c r="V13" s="17">
        <v>0.12271079482521401</v>
      </c>
      <c r="W13" s="17">
        <v>8.2499632035691897E-2</v>
      </c>
      <c r="X13" s="17">
        <v>0.16019742858908001</v>
      </c>
      <c r="Y13" s="17">
        <v>0.24721750771800499</v>
      </c>
      <c r="Z13" s="17">
        <v>0.180011404409363</v>
      </c>
      <c r="AA13" s="17">
        <v>0</v>
      </c>
      <c r="AB13" s="17">
        <v>0.237746679027703</v>
      </c>
      <c r="AC13" s="17">
        <v>0.12863856053914999</v>
      </c>
      <c r="AD13" s="17">
        <v>0</v>
      </c>
      <c r="AE13" s="17"/>
      <c r="AF13" s="17">
        <v>0.19768820373969301</v>
      </c>
      <c r="AG13" s="17">
        <v>0.17286756660868699</v>
      </c>
      <c r="AH13" s="17">
        <v>0.17646726708885899</v>
      </c>
      <c r="AI13" s="17"/>
      <c r="AJ13" s="17">
        <v>0.16686161955947201</v>
      </c>
      <c r="AK13" s="17">
        <v>0.19693284960110899</v>
      </c>
      <c r="AL13" s="17">
        <v>0.20026709093179401</v>
      </c>
      <c r="AM13" s="17">
        <v>0.31472898020027801</v>
      </c>
      <c r="AN13" s="17">
        <v>0.13694296148163901</v>
      </c>
    </row>
    <row r="14" spans="2:40" ht="30" x14ac:dyDescent="0.25">
      <c r="B14" s="18" t="s">
        <v>301</v>
      </c>
      <c r="C14" s="17">
        <v>7.2223352921871306E-2</v>
      </c>
      <c r="D14" s="17">
        <v>7.3707389940251403E-2</v>
      </c>
      <c r="E14" s="17">
        <v>7.2134151586720804E-2</v>
      </c>
      <c r="F14" s="17"/>
      <c r="G14" s="17">
        <v>3.0679039146724901E-2</v>
      </c>
      <c r="H14" s="17">
        <v>5.4147708518134198E-2</v>
      </c>
      <c r="I14" s="17">
        <v>5.1969604796802599E-2</v>
      </c>
      <c r="J14" s="17">
        <v>0.21123985773645901</v>
      </c>
      <c r="K14" s="17">
        <v>0</v>
      </c>
      <c r="L14" s="17">
        <v>8.0194299027318894E-2</v>
      </c>
      <c r="M14" s="17"/>
      <c r="N14" s="17">
        <v>9.9045559398475494E-2</v>
      </c>
      <c r="O14" s="17">
        <v>8.5516650672221903E-2</v>
      </c>
      <c r="P14" s="17">
        <v>6.5564410093338202E-2</v>
      </c>
      <c r="Q14" s="17">
        <v>4.7262673325386702E-2</v>
      </c>
      <c r="R14" s="17"/>
      <c r="S14" s="17">
        <v>8.9117333318168901E-2</v>
      </c>
      <c r="T14" s="17">
        <v>4.0861443514238698E-2</v>
      </c>
      <c r="U14" s="17">
        <v>0.17865010476793899</v>
      </c>
      <c r="V14" s="17">
        <v>0</v>
      </c>
      <c r="W14" s="17">
        <v>0</v>
      </c>
      <c r="X14" s="17">
        <v>8.02425415327645E-2</v>
      </c>
      <c r="Y14" s="17">
        <v>5.2677519526760898E-2</v>
      </c>
      <c r="Z14" s="17">
        <v>0.15639208698172599</v>
      </c>
      <c r="AA14" s="17">
        <v>0.172835665725874</v>
      </c>
      <c r="AB14" s="17">
        <v>0</v>
      </c>
      <c r="AC14" s="17">
        <v>0.127589871969952</v>
      </c>
      <c r="AD14" s="17">
        <v>0</v>
      </c>
      <c r="AE14" s="17"/>
      <c r="AF14" s="17">
        <v>5.4674785520943597E-2</v>
      </c>
      <c r="AG14" s="17">
        <v>0.12180983253113099</v>
      </c>
      <c r="AH14" s="17">
        <v>0</v>
      </c>
      <c r="AI14" s="17"/>
      <c r="AJ14" s="17">
        <v>6.0059260192393001E-2</v>
      </c>
      <c r="AK14" s="17">
        <v>0.13337156611474399</v>
      </c>
      <c r="AL14" s="17">
        <v>9.2497832077513706E-2</v>
      </c>
      <c r="AM14" s="17">
        <v>0</v>
      </c>
      <c r="AN14" s="17">
        <v>0</v>
      </c>
    </row>
    <row r="15" spans="2:40" ht="30" x14ac:dyDescent="0.25">
      <c r="B15" s="18" t="s">
        <v>302</v>
      </c>
      <c r="C15" s="17">
        <v>7.7390059659443095E-2</v>
      </c>
      <c r="D15" s="17">
        <v>7.5014794205553195E-2</v>
      </c>
      <c r="E15" s="17">
        <v>7.0423550855944303E-2</v>
      </c>
      <c r="F15" s="17"/>
      <c r="G15" s="17">
        <v>0.14009296840216101</v>
      </c>
      <c r="H15" s="17">
        <v>6.0679569513461797E-2</v>
      </c>
      <c r="I15" s="17">
        <v>7.3419706363961904E-2</v>
      </c>
      <c r="J15" s="17">
        <v>4.2856480020724397E-2</v>
      </c>
      <c r="K15" s="17">
        <v>0</v>
      </c>
      <c r="L15" s="17">
        <v>0.138024618075265</v>
      </c>
      <c r="M15" s="17"/>
      <c r="N15" s="17">
        <v>7.4525934638904903E-2</v>
      </c>
      <c r="O15" s="17">
        <v>4.5166105599600798E-2</v>
      </c>
      <c r="P15" s="17">
        <v>2.89170130820703E-2</v>
      </c>
      <c r="Q15" s="17">
        <v>0.13943645574442601</v>
      </c>
      <c r="R15" s="17"/>
      <c r="S15" s="17">
        <v>3.1929981659803298E-2</v>
      </c>
      <c r="T15" s="17">
        <v>0</v>
      </c>
      <c r="U15" s="17">
        <v>6.3906568067326697E-2</v>
      </c>
      <c r="V15" s="17">
        <v>5.3834591885012703E-2</v>
      </c>
      <c r="W15" s="17">
        <v>7.6959476502752103E-2</v>
      </c>
      <c r="X15" s="17">
        <v>0</v>
      </c>
      <c r="Y15" s="17">
        <v>0.19461984968073401</v>
      </c>
      <c r="Z15" s="17">
        <v>0.18307807601175</v>
      </c>
      <c r="AA15" s="17">
        <v>0.287390387719345</v>
      </c>
      <c r="AB15" s="17">
        <v>7.6073079310594302E-2</v>
      </c>
      <c r="AC15" s="17">
        <v>0</v>
      </c>
      <c r="AD15" s="17">
        <v>0</v>
      </c>
      <c r="AE15" s="17"/>
      <c r="AF15" s="17">
        <v>5.3979930109977398E-2</v>
      </c>
      <c r="AG15" s="17">
        <v>7.5291358127194105E-2</v>
      </c>
      <c r="AH15" s="17">
        <v>8.8563358224249406E-2</v>
      </c>
      <c r="AI15" s="17"/>
      <c r="AJ15" s="17">
        <v>8.3325379127903498E-2</v>
      </c>
      <c r="AK15" s="17">
        <v>6.7053088699845997E-2</v>
      </c>
      <c r="AL15" s="17">
        <v>9.6765256157702706E-2</v>
      </c>
      <c r="AM15" s="17">
        <v>0</v>
      </c>
      <c r="AN15" s="17">
        <v>0.17495842613635501</v>
      </c>
    </row>
    <row r="16" spans="2:40" x14ac:dyDescent="0.25">
      <c r="B16" s="18" t="s">
        <v>303</v>
      </c>
      <c r="C16" s="17">
        <v>0.113425472884277</v>
      </c>
      <c r="D16" s="17">
        <v>0.13443793443893501</v>
      </c>
      <c r="E16" s="17">
        <v>8.6992975358822902E-2</v>
      </c>
      <c r="F16" s="17"/>
      <c r="G16" s="17">
        <v>7.1529566924413104E-2</v>
      </c>
      <c r="H16" s="17">
        <v>8.6844950505703705E-2</v>
      </c>
      <c r="I16" s="17">
        <v>0.159476253196633</v>
      </c>
      <c r="J16" s="17">
        <v>0.17844572258403599</v>
      </c>
      <c r="K16" s="17">
        <v>4.7274063331474298E-2</v>
      </c>
      <c r="L16" s="17">
        <v>9.6547468218050103E-2</v>
      </c>
      <c r="M16" s="17"/>
      <c r="N16" s="17">
        <v>9.3221723237894294E-2</v>
      </c>
      <c r="O16" s="17">
        <v>4.4546746357885698E-2</v>
      </c>
      <c r="P16" s="17">
        <v>0.169389819408476</v>
      </c>
      <c r="Q16" s="17">
        <v>0.14633782393577</v>
      </c>
      <c r="R16" s="17"/>
      <c r="S16" s="17">
        <v>6.0764274693215201E-2</v>
      </c>
      <c r="T16" s="17">
        <v>0.10225051946333499</v>
      </c>
      <c r="U16" s="17">
        <v>7.6702400623507694E-2</v>
      </c>
      <c r="V16" s="17">
        <v>0.22213612668329499</v>
      </c>
      <c r="W16" s="17">
        <v>0.17427215768753701</v>
      </c>
      <c r="X16" s="17">
        <v>8.71032797794037E-2</v>
      </c>
      <c r="Y16" s="17">
        <v>0.129150705918293</v>
      </c>
      <c r="Z16" s="17">
        <v>0</v>
      </c>
      <c r="AA16" s="17">
        <v>6.6599790562969094E-2</v>
      </c>
      <c r="AB16" s="17">
        <v>0.15597496620114301</v>
      </c>
      <c r="AC16" s="17">
        <v>0.29894580352477601</v>
      </c>
      <c r="AD16" s="17">
        <v>0</v>
      </c>
      <c r="AE16" s="17"/>
      <c r="AF16" s="17">
        <v>0.14833086819938099</v>
      </c>
      <c r="AG16" s="17">
        <v>4.1725587440294601E-2</v>
      </c>
      <c r="AH16" s="17">
        <v>0.283647247258763</v>
      </c>
      <c r="AI16" s="17"/>
      <c r="AJ16" s="17">
        <v>0.110193009633684</v>
      </c>
      <c r="AK16" s="17">
        <v>0.10634977994648299</v>
      </c>
      <c r="AL16" s="17">
        <v>0.13669373240556501</v>
      </c>
      <c r="AM16" s="17">
        <v>0</v>
      </c>
      <c r="AN16" s="17">
        <v>0.16606649118385999</v>
      </c>
    </row>
    <row r="17" spans="2:40" x14ac:dyDescent="0.25">
      <c r="B17" s="18" t="s">
        <v>64</v>
      </c>
      <c r="C17" s="19">
        <v>7.0702664947271995E-2</v>
      </c>
      <c r="D17" s="19">
        <v>6.9922302756586299E-2</v>
      </c>
      <c r="E17" s="19">
        <v>7.3758236272730496E-2</v>
      </c>
      <c r="F17" s="19"/>
      <c r="G17" s="19">
        <v>3.5737863396756803E-2</v>
      </c>
      <c r="H17" s="19">
        <v>0</v>
      </c>
      <c r="I17" s="19">
        <v>7.9202820024534701E-2</v>
      </c>
      <c r="J17" s="19">
        <v>8.0071243036238401E-2</v>
      </c>
      <c r="K17" s="19">
        <v>0.21013791158929301</v>
      </c>
      <c r="L17" s="19">
        <v>9.4966605746233307E-2</v>
      </c>
      <c r="M17" s="19"/>
      <c r="N17" s="19">
        <v>6.6067412835573699E-2</v>
      </c>
      <c r="O17" s="19">
        <v>0.103273463575838</v>
      </c>
      <c r="P17" s="19">
        <v>2.8270085541680898E-2</v>
      </c>
      <c r="Q17" s="19">
        <v>7.9047764221469599E-2</v>
      </c>
      <c r="R17" s="19"/>
      <c r="S17" s="19">
        <v>6.2132243741893099E-2</v>
      </c>
      <c r="T17" s="19">
        <v>8.7825346775610699E-2</v>
      </c>
      <c r="U17" s="19">
        <v>0</v>
      </c>
      <c r="V17" s="19">
        <v>6.7490693161023393E-2</v>
      </c>
      <c r="W17" s="19">
        <v>0</v>
      </c>
      <c r="X17" s="19">
        <v>0.14436981960150699</v>
      </c>
      <c r="Y17" s="19">
        <v>0</v>
      </c>
      <c r="Z17" s="19">
        <v>0</v>
      </c>
      <c r="AA17" s="19">
        <v>0.202366386944203</v>
      </c>
      <c r="AB17" s="19">
        <v>0</v>
      </c>
      <c r="AC17" s="19">
        <v>0</v>
      </c>
      <c r="AD17" s="19">
        <v>0.46995477527457202</v>
      </c>
      <c r="AE17" s="19"/>
      <c r="AF17" s="19">
        <v>5.0353128777520698E-2</v>
      </c>
      <c r="AG17" s="19">
        <v>9.1482345568271603E-2</v>
      </c>
      <c r="AH17" s="19">
        <v>9.4150120262893794E-2</v>
      </c>
      <c r="AI17" s="19"/>
      <c r="AJ17" s="19">
        <v>6.0496410459381797E-2</v>
      </c>
      <c r="AK17" s="19">
        <v>4.8070201555923599E-2</v>
      </c>
      <c r="AL17" s="19">
        <v>0.11007368275528</v>
      </c>
      <c r="AM17" s="19">
        <v>0</v>
      </c>
      <c r="AN17" s="19">
        <v>0.16922309938746999</v>
      </c>
    </row>
    <row r="18" spans="2:40" x14ac:dyDescent="0.25">
      <c r="B18" s="16" t="s">
        <v>340</v>
      </c>
    </row>
    <row r="19" spans="2:40" x14ac:dyDescent="0.25">
      <c r="B19" t="s">
        <v>67</v>
      </c>
    </row>
    <row r="20" spans="2:40" x14ac:dyDescent="0.25">
      <c r="B20" t="s">
        <v>68</v>
      </c>
    </row>
    <row r="22" spans="2:40" x14ac:dyDescent="0.25">
      <c r="B22"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B2:AN22"/>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346</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46</v>
      </c>
      <c r="D7" s="10">
        <v>24</v>
      </c>
      <c r="E7" s="10">
        <v>22</v>
      </c>
      <c r="F7" s="10"/>
      <c r="G7" s="10">
        <v>13</v>
      </c>
      <c r="H7" s="10">
        <v>15</v>
      </c>
      <c r="I7" s="10">
        <v>13</v>
      </c>
      <c r="J7" s="10">
        <v>1</v>
      </c>
      <c r="K7" s="10">
        <v>2</v>
      </c>
      <c r="L7" s="10">
        <v>2</v>
      </c>
      <c r="M7" s="10"/>
      <c r="N7" s="10">
        <v>16</v>
      </c>
      <c r="O7" s="10">
        <v>13</v>
      </c>
      <c r="P7" s="10">
        <v>11</v>
      </c>
      <c r="Q7" s="10">
        <v>6</v>
      </c>
      <c r="R7" s="10"/>
      <c r="S7" s="10">
        <v>11</v>
      </c>
      <c r="T7" s="10">
        <v>2</v>
      </c>
      <c r="U7" s="10">
        <v>1</v>
      </c>
      <c r="V7" s="10">
        <v>4</v>
      </c>
      <c r="W7" s="10">
        <v>2</v>
      </c>
      <c r="X7" s="10">
        <v>6</v>
      </c>
      <c r="Y7" s="10">
        <v>3</v>
      </c>
      <c r="Z7" s="10">
        <v>3</v>
      </c>
      <c r="AA7" s="10">
        <v>7</v>
      </c>
      <c r="AB7" s="10">
        <v>4</v>
      </c>
      <c r="AC7" s="10">
        <v>2</v>
      </c>
      <c r="AD7" s="10">
        <v>1</v>
      </c>
      <c r="AE7" s="10"/>
      <c r="AF7" s="10">
        <v>13</v>
      </c>
      <c r="AG7" s="10">
        <v>23</v>
      </c>
      <c r="AH7" s="10">
        <v>9</v>
      </c>
      <c r="AI7" s="10"/>
      <c r="AJ7" s="10">
        <v>22</v>
      </c>
      <c r="AK7" s="10">
        <v>15</v>
      </c>
      <c r="AL7" s="10">
        <v>1</v>
      </c>
      <c r="AM7" s="10">
        <v>2</v>
      </c>
      <c r="AN7" s="10">
        <v>4</v>
      </c>
    </row>
    <row r="8" spans="2:40" ht="30" customHeight="1" x14ac:dyDescent="0.25">
      <c r="B8" s="11" t="s">
        <v>20</v>
      </c>
      <c r="C8" s="11">
        <v>47</v>
      </c>
      <c r="D8" s="11">
        <v>25</v>
      </c>
      <c r="E8" s="11">
        <v>21</v>
      </c>
      <c r="F8" s="11"/>
      <c r="G8" s="11">
        <v>13</v>
      </c>
      <c r="H8" s="11">
        <v>15</v>
      </c>
      <c r="I8" s="11">
        <v>14</v>
      </c>
      <c r="J8" s="11">
        <v>1</v>
      </c>
      <c r="K8" s="11">
        <v>2</v>
      </c>
      <c r="L8" s="11">
        <v>2</v>
      </c>
      <c r="M8" s="11"/>
      <c r="N8" s="11">
        <v>15</v>
      </c>
      <c r="O8" s="11">
        <v>13</v>
      </c>
      <c r="P8" s="11">
        <v>12</v>
      </c>
      <c r="Q8" s="11">
        <v>7</v>
      </c>
      <c r="R8" s="11"/>
      <c r="S8" s="11">
        <v>11</v>
      </c>
      <c r="T8" s="11">
        <v>2</v>
      </c>
      <c r="U8" s="11">
        <v>1</v>
      </c>
      <c r="V8" s="11">
        <v>5</v>
      </c>
      <c r="W8" s="11">
        <v>2</v>
      </c>
      <c r="X8" s="11">
        <v>6</v>
      </c>
      <c r="Y8" s="11">
        <v>3</v>
      </c>
      <c r="Z8" s="11">
        <v>3</v>
      </c>
      <c r="AA8" s="11">
        <v>7</v>
      </c>
      <c r="AB8" s="11">
        <v>4</v>
      </c>
      <c r="AC8" s="11">
        <v>2</v>
      </c>
      <c r="AD8" s="11">
        <v>1</v>
      </c>
      <c r="AE8" s="11"/>
      <c r="AF8" s="11">
        <v>13</v>
      </c>
      <c r="AG8" s="11">
        <v>24</v>
      </c>
      <c r="AH8" s="11">
        <v>9</v>
      </c>
      <c r="AI8" s="11"/>
      <c r="AJ8" s="11">
        <v>22</v>
      </c>
      <c r="AK8" s="11">
        <v>15</v>
      </c>
      <c r="AL8" s="11">
        <v>1</v>
      </c>
      <c r="AM8" s="11">
        <v>2</v>
      </c>
      <c r="AN8" s="11">
        <v>4</v>
      </c>
    </row>
    <row r="9" spans="2:40" x14ac:dyDescent="0.25">
      <c r="B9" s="18" t="s">
        <v>296</v>
      </c>
      <c r="C9" s="17">
        <v>1.8243740768895698E-2</v>
      </c>
      <c r="D9" s="17">
        <v>3.37945663222467E-2</v>
      </c>
      <c r="E9" s="17">
        <v>0</v>
      </c>
      <c r="F9" s="17"/>
      <c r="G9" s="17">
        <v>0</v>
      </c>
      <c r="H9" s="17">
        <v>0</v>
      </c>
      <c r="I9" s="17">
        <v>0</v>
      </c>
      <c r="J9" s="17">
        <v>0</v>
      </c>
      <c r="K9" s="17">
        <v>0</v>
      </c>
      <c r="L9" s="17">
        <v>0.51518731771183002</v>
      </c>
      <c r="M9" s="17"/>
      <c r="N9" s="17">
        <v>5.6619821154607897E-2</v>
      </c>
      <c r="O9" s="17">
        <v>0</v>
      </c>
      <c r="P9" s="17">
        <v>0</v>
      </c>
      <c r="Q9" s="17">
        <v>0</v>
      </c>
      <c r="R9" s="17"/>
      <c r="S9" s="17">
        <v>0</v>
      </c>
      <c r="T9" s="17">
        <v>0</v>
      </c>
      <c r="U9" s="17">
        <v>0</v>
      </c>
      <c r="V9" s="17">
        <v>0</v>
      </c>
      <c r="W9" s="17">
        <v>0</v>
      </c>
      <c r="X9" s="17">
        <v>0.147078206134722</v>
      </c>
      <c r="Y9" s="17">
        <v>0</v>
      </c>
      <c r="Z9" s="17">
        <v>0</v>
      </c>
      <c r="AA9" s="17">
        <v>0</v>
      </c>
      <c r="AB9" s="17">
        <v>0</v>
      </c>
      <c r="AC9" s="17">
        <v>0</v>
      </c>
      <c r="AD9" s="17">
        <v>0</v>
      </c>
      <c r="AE9" s="17"/>
      <c r="AF9" s="17">
        <v>6.5631519128547006E-2</v>
      </c>
      <c r="AG9" s="17">
        <v>0</v>
      </c>
      <c r="AH9" s="17">
        <v>0</v>
      </c>
      <c r="AI9" s="17"/>
      <c r="AJ9" s="17">
        <v>3.7836698308567097E-2</v>
      </c>
      <c r="AK9" s="17">
        <v>0</v>
      </c>
      <c r="AL9" s="17">
        <v>0</v>
      </c>
      <c r="AM9" s="17">
        <v>0</v>
      </c>
      <c r="AN9" s="17">
        <v>0</v>
      </c>
    </row>
    <row r="10" spans="2:40" ht="30" x14ac:dyDescent="0.25">
      <c r="B10" s="18" t="s">
        <v>297</v>
      </c>
      <c r="C10" s="17">
        <v>9.3292760104880898E-2</v>
      </c>
      <c r="D10" s="17">
        <v>0.13360271665875201</v>
      </c>
      <c r="E10" s="17">
        <v>4.6002383446015802E-2</v>
      </c>
      <c r="F10" s="17"/>
      <c r="G10" s="17">
        <v>0.16566095220181401</v>
      </c>
      <c r="H10" s="17">
        <v>6.7944273070199096E-2</v>
      </c>
      <c r="I10" s="17">
        <v>0</v>
      </c>
      <c r="J10" s="17">
        <v>0</v>
      </c>
      <c r="K10" s="17">
        <v>0.54507640468850804</v>
      </c>
      <c r="L10" s="17">
        <v>0</v>
      </c>
      <c r="M10" s="17"/>
      <c r="N10" s="17">
        <v>6.6825784676897496E-2</v>
      </c>
      <c r="O10" s="17">
        <v>8.74018346266702E-2</v>
      </c>
      <c r="P10" s="17">
        <v>8.1774612863112495E-2</v>
      </c>
      <c r="Q10" s="17">
        <v>0.183704553401492</v>
      </c>
      <c r="R10" s="17"/>
      <c r="S10" s="17">
        <v>0.111046172770716</v>
      </c>
      <c r="T10" s="17">
        <v>0</v>
      </c>
      <c r="U10" s="17">
        <v>0</v>
      </c>
      <c r="V10" s="17">
        <v>0</v>
      </c>
      <c r="W10" s="17">
        <v>0</v>
      </c>
      <c r="X10" s="17">
        <v>0</v>
      </c>
      <c r="Y10" s="17">
        <v>0.32588944667166703</v>
      </c>
      <c r="Z10" s="17">
        <v>0</v>
      </c>
      <c r="AA10" s="17">
        <v>0</v>
      </c>
      <c r="AB10" s="17">
        <v>0</v>
      </c>
      <c r="AC10" s="17">
        <v>0.485628150586497</v>
      </c>
      <c r="AD10" s="17">
        <v>1</v>
      </c>
      <c r="AE10" s="17"/>
      <c r="AF10" s="17">
        <v>0</v>
      </c>
      <c r="AG10" s="17">
        <v>5.2272863146126398E-2</v>
      </c>
      <c r="AH10" s="17">
        <v>0.34032690905431001</v>
      </c>
      <c r="AI10" s="17"/>
      <c r="AJ10" s="17">
        <v>9.9200321250036499E-2</v>
      </c>
      <c r="AK10" s="17">
        <v>6.6690093079954604E-2</v>
      </c>
      <c r="AL10" s="17">
        <v>0</v>
      </c>
      <c r="AM10" s="17">
        <v>0</v>
      </c>
      <c r="AN10" s="17">
        <v>0.27308374675168701</v>
      </c>
    </row>
    <row r="11" spans="2:40" ht="30" x14ac:dyDescent="0.25">
      <c r="B11" s="18" t="s">
        <v>298</v>
      </c>
      <c r="C11" s="17">
        <v>0.18280483431212499</v>
      </c>
      <c r="D11" s="17">
        <v>0.165228507441015</v>
      </c>
      <c r="E11" s="17">
        <v>0.20342482969473799</v>
      </c>
      <c r="F11" s="17"/>
      <c r="G11" s="17">
        <v>8.2474738453487906E-2</v>
      </c>
      <c r="H11" s="17">
        <v>0.125747224545014</v>
      </c>
      <c r="I11" s="17">
        <v>0.33516338882396401</v>
      </c>
      <c r="J11" s="17">
        <v>0</v>
      </c>
      <c r="K11" s="17">
        <v>0.45492359531149201</v>
      </c>
      <c r="L11" s="17">
        <v>0</v>
      </c>
      <c r="M11" s="17"/>
      <c r="N11" s="17">
        <v>5.5915852762678998E-2</v>
      </c>
      <c r="O11" s="17">
        <v>0.22636524557909099</v>
      </c>
      <c r="P11" s="17">
        <v>0.193033368472045</v>
      </c>
      <c r="Q11" s="17">
        <v>0.364087913858121</v>
      </c>
      <c r="R11" s="17"/>
      <c r="S11" s="17">
        <v>9.0932663453425697E-2</v>
      </c>
      <c r="T11" s="17">
        <v>0</v>
      </c>
      <c r="U11" s="17">
        <v>0</v>
      </c>
      <c r="V11" s="17">
        <v>0.51589134502037404</v>
      </c>
      <c r="W11" s="17">
        <v>0</v>
      </c>
      <c r="X11" s="17">
        <v>0.16100550308461001</v>
      </c>
      <c r="Y11" s="17">
        <v>0</v>
      </c>
      <c r="Z11" s="17">
        <v>0.32454082830445002</v>
      </c>
      <c r="AA11" s="17">
        <v>0.12753363258102299</v>
      </c>
      <c r="AB11" s="17">
        <v>0.53636809451746104</v>
      </c>
      <c r="AC11" s="17">
        <v>0</v>
      </c>
      <c r="AD11" s="17">
        <v>0</v>
      </c>
      <c r="AE11" s="17"/>
      <c r="AF11" s="17">
        <v>0.328322366496966</v>
      </c>
      <c r="AG11" s="17">
        <v>0.17946414264353</v>
      </c>
      <c r="AH11" s="17">
        <v>0</v>
      </c>
      <c r="AI11" s="17"/>
      <c r="AJ11" s="17">
        <v>0.19033518447123701</v>
      </c>
      <c r="AK11" s="17">
        <v>0.197355790021609</v>
      </c>
      <c r="AL11" s="17">
        <v>0</v>
      </c>
      <c r="AM11" s="17">
        <v>0.61401402334710597</v>
      </c>
      <c r="AN11" s="17">
        <v>0</v>
      </c>
    </row>
    <row r="12" spans="2:40" ht="30" x14ac:dyDescent="0.25">
      <c r="B12" s="18" t="s">
        <v>299</v>
      </c>
      <c r="C12" s="17">
        <v>0.30731711624661301</v>
      </c>
      <c r="D12" s="17">
        <v>0.29620330192391497</v>
      </c>
      <c r="E12" s="17">
        <v>0.320355494611886</v>
      </c>
      <c r="F12" s="17"/>
      <c r="G12" s="17">
        <v>0.47326270303547202</v>
      </c>
      <c r="H12" s="17">
        <v>0.28639873832101098</v>
      </c>
      <c r="I12" s="17">
        <v>0.147285478675373</v>
      </c>
      <c r="J12" s="17">
        <v>1</v>
      </c>
      <c r="K12" s="17">
        <v>0</v>
      </c>
      <c r="L12" s="17">
        <v>0.48481268228816998</v>
      </c>
      <c r="M12" s="17"/>
      <c r="N12" s="17">
        <v>0.13103741412669101</v>
      </c>
      <c r="O12" s="17">
        <v>0.457938255354774</v>
      </c>
      <c r="P12" s="17">
        <v>0.28619773375584101</v>
      </c>
      <c r="Q12" s="17">
        <v>0.452207532740386</v>
      </c>
      <c r="R12" s="17"/>
      <c r="S12" s="17">
        <v>0.289448384039314</v>
      </c>
      <c r="T12" s="17">
        <v>0.46861481501837299</v>
      </c>
      <c r="U12" s="17">
        <v>1</v>
      </c>
      <c r="V12" s="17">
        <v>0.48410865497962602</v>
      </c>
      <c r="W12" s="17">
        <v>0.55896862943723202</v>
      </c>
      <c r="X12" s="17">
        <v>0.352501004766333</v>
      </c>
      <c r="Y12" s="17">
        <v>0.67411055332833303</v>
      </c>
      <c r="Z12" s="17">
        <v>0.330069701018054</v>
      </c>
      <c r="AA12" s="17">
        <v>0.121525405578125</v>
      </c>
      <c r="AB12" s="17">
        <v>0</v>
      </c>
      <c r="AC12" s="17">
        <v>0</v>
      </c>
      <c r="AD12" s="17">
        <v>0</v>
      </c>
      <c r="AE12" s="17"/>
      <c r="AF12" s="17">
        <v>0.309976456038217</v>
      </c>
      <c r="AG12" s="17">
        <v>0.22301460637805801</v>
      </c>
      <c r="AH12" s="17">
        <v>0.54856062596876798</v>
      </c>
      <c r="AI12" s="17"/>
      <c r="AJ12" s="17">
        <v>0.18737190824119601</v>
      </c>
      <c r="AK12" s="17">
        <v>0.35011350133011698</v>
      </c>
      <c r="AL12" s="17">
        <v>0</v>
      </c>
      <c r="AM12" s="17">
        <v>0.38598597665289403</v>
      </c>
      <c r="AN12" s="17">
        <v>0.72691625324831299</v>
      </c>
    </row>
    <row r="13" spans="2:40" ht="30" x14ac:dyDescent="0.25">
      <c r="B13" s="18" t="s">
        <v>300</v>
      </c>
      <c r="C13" s="17">
        <v>0.16817486868831399</v>
      </c>
      <c r="D13" s="17">
        <v>0.16743504193525199</v>
      </c>
      <c r="E13" s="17">
        <v>0.169042810229452</v>
      </c>
      <c r="F13" s="17"/>
      <c r="G13" s="17">
        <v>0.13780632274343901</v>
      </c>
      <c r="H13" s="17">
        <v>0.198888208772073</v>
      </c>
      <c r="I13" s="17">
        <v>0.22088339720832301</v>
      </c>
      <c r="J13" s="17">
        <v>0</v>
      </c>
      <c r="K13" s="17">
        <v>0</v>
      </c>
      <c r="L13" s="17">
        <v>0</v>
      </c>
      <c r="M13" s="17"/>
      <c r="N13" s="17">
        <v>0.239104430943823</v>
      </c>
      <c r="O13" s="17">
        <v>7.4945672068632493E-2</v>
      </c>
      <c r="P13" s="17">
        <v>0.27278285366646599</v>
      </c>
      <c r="Q13" s="17">
        <v>0</v>
      </c>
      <c r="R13" s="17"/>
      <c r="S13" s="17">
        <v>0.24763010449238099</v>
      </c>
      <c r="T13" s="17">
        <v>0</v>
      </c>
      <c r="U13" s="17">
        <v>0</v>
      </c>
      <c r="V13" s="17">
        <v>0</v>
      </c>
      <c r="W13" s="17">
        <v>0</v>
      </c>
      <c r="X13" s="17">
        <v>0.19513219727960501</v>
      </c>
      <c r="Y13" s="17">
        <v>0</v>
      </c>
      <c r="Z13" s="17">
        <v>0</v>
      </c>
      <c r="AA13" s="17">
        <v>0.44297104628935202</v>
      </c>
      <c r="AB13" s="17">
        <v>0.238398318210821</v>
      </c>
      <c r="AC13" s="17">
        <v>0</v>
      </c>
      <c r="AD13" s="17">
        <v>0</v>
      </c>
      <c r="AE13" s="17"/>
      <c r="AF13" s="17">
        <v>7.4225883792474801E-2</v>
      </c>
      <c r="AG13" s="17">
        <v>0.25755289611589699</v>
      </c>
      <c r="AH13" s="17">
        <v>0</v>
      </c>
      <c r="AI13" s="17"/>
      <c r="AJ13" s="17">
        <v>0.13554522122482901</v>
      </c>
      <c r="AK13" s="17">
        <v>0.195217640938215</v>
      </c>
      <c r="AL13" s="17">
        <v>1</v>
      </c>
      <c r="AM13" s="17">
        <v>0</v>
      </c>
      <c r="AN13" s="17">
        <v>0</v>
      </c>
    </row>
    <row r="14" spans="2:40" ht="30" x14ac:dyDescent="0.25">
      <c r="B14" s="18" t="s">
        <v>301</v>
      </c>
      <c r="C14" s="17">
        <v>0.16776096154765999</v>
      </c>
      <c r="D14" s="17">
        <v>0.16343940481212599</v>
      </c>
      <c r="E14" s="17">
        <v>0.17283087635897901</v>
      </c>
      <c r="F14" s="17"/>
      <c r="G14" s="17">
        <v>0</v>
      </c>
      <c r="H14" s="17">
        <v>0.32102155529170301</v>
      </c>
      <c r="I14" s="17">
        <v>0.223146868128732</v>
      </c>
      <c r="J14" s="17">
        <v>0</v>
      </c>
      <c r="K14" s="17">
        <v>0</v>
      </c>
      <c r="L14" s="17">
        <v>0</v>
      </c>
      <c r="M14" s="17"/>
      <c r="N14" s="17">
        <v>0.32112999144077398</v>
      </c>
      <c r="O14" s="17">
        <v>0.15334899237083199</v>
      </c>
      <c r="P14" s="17">
        <v>8.6161619050045393E-2</v>
      </c>
      <c r="Q14" s="17">
        <v>0</v>
      </c>
      <c r="R14" s="17"/>
      <c r="S14" s="17">
        <v>0.17793802409814199</v>
      </c>
      <c r="T14" s="17">
        <v>0.53138518498162701</v>
      </c>
      <c r="U14" s="17">
        <v>0</v>
      </c>
      <c r="V14" s="17">
        <v>0</v>
      </c>
      <c r="W14" s="17">
        <v>0.44103137056276798</v>
      </c>
      <c r="X14" s="17">
        <v>0.14428308873473</v>
      </c>
      <c r="Y14" s="17">
        <v>0</v>
      </c>
      <c r="Z14" s="17">
        <v>0.34538947067749598</v>
      </c>
      <c r="AA14" s="17">
        <v>0.15398495777575</v>
      </c>
      <c r="AB14" s="17">
        <v>0</v>
      </c>
      <c r="AC14" s="17">
        <v>0.514371849413503</v>
      </c>
      <c r="AD14" s="17">
        <v>0</v>
      </c>
      <c r="AE14" s="17"/>
      <c r="AF14" s="17">
        <v>0.221843774543794</v>
      </c>
      <c r="AG14" s="17">
        <v>0.20799758525614401</v>
      </c>
      <c r="AH14" s="17">
        <v>0</v>
      </c>
      <c r="AI14" s="17"/>
      <c r="AJ14" s="17">
        <v>0.26161818363578199</v>
      </c>
      <c r="AK14" s="17">
        <v>0.12889503824671</v>
      </c>
      <c r="AL14" s="17">
        <v>0</v>
      </c>
      <c r="AM14" s="17">
        <v>0</v>
      </c>
      <c r="AN14" s="17">
        <v>0</v>
      </c>
    </row>
    <row r="15" spans="2:40" ht="30" x14ac:dyDescent="0.25">
      <c r="B15" s="18" t="s">
        <v>302</v>
      </c>
      <c r="C15" s="17">
        <v>4.2475598902209401E-2</v>
      </c>
      <c r="D15" s="17">
        <v>4.02964609066934E-2</v>
      </c>
      <c r="E15" s="17">
        <v>4.5032095247271899E-2</v>
      </c>
      <c r="F15" s="17"/>
      <c r="G15" s="17">
        <v>7.1768710056723195E-2</v>
      </c>
      <c r="H15" s="17">
        <v>0</v>
      </c>
      <c r="I15" s="17">
        <v>7.3520867163608297E-2</v>
      </c>
      <c r="J15" s="17">
        <v>0</v>
      </c>
      <c r="K15" s="17">
        <v>0</v>
      </c>
      <c r="L15" s="17">
        <v>0</v>
      </c>
      <c r="M15" s="17"/>
      <c r="N15" s="17">
        <v>6.7513173210886304E-2</v>
      </c>
      <c r="O15" s="17">
        <v>0</v>
      </c>
      <c r="P15" s="17">
        <v>8.00498121924898E-2</v>
      </c>
      <c r="Q15" s="17">
        <v>0</v>
      </c>
      <c r="R15" s="17"/>
      <c r="S15" s="17">
        <v>0</v>
      </c>
      <c r="T15" s="17">
        <v>0</v>
      </c>
      <c r="U15" s="17">
        <v>0</v>
      </c>
      <c r="V15" s="17">
        <v>0</v>
      </c>
      <c r="W15" s="17">
        <v>0</v>
      </c>
      <c r="X15" s="17">
        <v>0</v>
      </c>
      <c r="Y15" s="17">
        <v>0</v>
      </c>
      <c r="Z15" s="17">
        <v>0</v>
      </c>
      <c r="AA15" s="17">
        <v>0.15398495777575</v>
      </c>
      <c r="AB15" s="17">
        <v>0.22523358727171799</v>
      </c>
      <c r="AC15" s="17">
        <v>0</v>
      </c>
      <c r="AD15" s="17">
        <v>0</v>
      </c>
      <c r="AE15" s="17"/>
      <c r="AF15" s="17">
        <v>0</v>
      </c>
      <c r="AG15" s="17">
        <v>4.0625053595638103E-2</v>
      </c>
      <c r="AH15" s="17">
        <v>0.11111246497692299</v>
      </c>
      <c r="AI15" s="17"/>
      <c r="AJ15" s="17">
        <v>8.8092482868352001E-2</v>
      </c>
      <c r="AK15" s="17">
        <v>0</v>
      </c>
      <c r="AL15" s="17">
        <v>0</v>
      </c>
      <c r="AM15" s="17">
        <v>0</v>
      </c>
      <c r="AN15" s="17">
        <v>0</v>
      </c>
    </row>
    <row r="16" spans="2:40" x14ac:dyDescent="0.25">
      <c r="B16" s="18" t="s">
        <v>303</v>
      </c>
      <c r="C16" s="17">
        <v>1.99301194293014E-2</v>
      </c>
      <c r="D16" s="17">
        <v>0</v>
      </c>
      <c r="E16" s="17">
        <v>4.3311510411657102E-2</v>
      </c>
      <c r="F16" s="17"/>
      <c r="G16" s="17">
        <v>6.9026573509063494E-2</v>
      </c>
      <c r="H16" s="17">
        <v>0</v>
      </c>
      <c r="I16" s="17">
        <v>0</v>
      </c>
      <c r="J16" s="17">
        <v>0</v>
      </c>
      <c r="K16" s="17">
        <v>0</v>
      </c>
      <c r="L16" s="17">
        <v>0</v>
      </c>
      <c r="M16" s="17"/>
      <c r="N16" s="17">
        <v>6.18535316836408E-2</v>
      </c>
      <c r="O16" s="17">
        <v>0</v>
      </c>
      <c r="P16" s="17">
        <v>0</v>
      </c>
      <c r="Q16" s="17">
        <v>0</v>
      </c>
      <c r="R16" s="17"/>
      <c r="S16" s="17">
        <v>8.3004651146020403E-2</v>
      </c>
      <c r="T16" s="17">
        <v>0</v>
      </c>
      <c r="U16" s="17">
        <v>0</v>
      </c>
      <c r="V16" s="17">
        <v>0</v>
      </c>
      <c r="W16" s="17">
        <v>0</v>
      </c>
      <c r="X16" s="17">
        <v>0</v>
      </c>
      <c r="Y16" s="17">
        <v>0</v>
      </c>
      <c r="Z16" s="17">
        <v>0</v>
      </c>
      <c r="AA16" s="17">
        <v>0</v>
      </c>
      <c r="AB16" s="17">
        <v>0</v>
      </c>
      <c r="AC16" s="17">
        <v>0</v>
      </c>
      <c r="AD16" s="17">
        <v>0</v>
      </c>
      <c r="AE16" s="17"/>
      <c r="AF16" s="17">
        <v>0</v>
      </c>
      <c r="AG16" s="17">
        <v>3.90728528646066E-2</v>
      </c>
      <c r="AH16" s="17">
        <v>0</v>
      </c>
      <c r="AI16" s="17"/>
      <c r="AJ16" s="17">
        <v>0</v>
      </c>
      <c r="AK16" s="17">
        <v>6.1727936383394098E-2</v>
      </c>
      <c r="AL16" s="17">
        <v>0</v>
      </c>
      <c r="AM16" s="17">
        <v>0</v>
      </c>
      <c r="AN16" s="17">
        <v>0</v>
      </c>
    </row>
    <row r="17" spans="2:40" x14ac:dyDescent="0.25">
      <c r="B17" s="18" t="s">
        <v>64</v>
      </c>
      <c r="C17" s="19">
        <v>0</v>
      </c>
      <c r="D17" s="19">
        <v>0</v>
      </c>
      <c r="E17" s="19">
        <v>0</v>
      </c>
      <c r="F17" s="19"/>
      <c r="G17" s="19">
        <v>0</v>
      </c>
      <c r="H17" s="19">
        <v>0</v>
      </c>
      <c r="I17" s="19">
        <v>0</v>
      </c>
      <c r="J17" s="19">
        <v>0</v>
      </c>
      <c r="K17" s="19">
        <v>0</v>
      </c>
      <c r="L17" s="19">
        <v>0</v>
      </c>
      <c r="M17" s="19"/>
      <c r="N17" s="19">
        <v>0</v>
      </c>
      <c r="O17" s="19">
        <v>0</v>
      </c>
      <c r="P17" s="19">
        <v>0</v>
      </c>
      <c r="Q17" s="19">
        <v>0</v>
      </c>
      <c r="R17" s="19"/>
      <c r="S17" s="19">
        <v>0</v>
      </c>
      <c r="T17" s="19">
        <v>0</v>
      </c>
      <c r="U17" s="19">
        <v>0</v>
      </c>
      <c r="V17" s="19">
        <v>0</v>
      </c>
      <c r="W17" s="19">
        <v>0</v>
      </c>
      <c r="X17" s="19">
        <v>0</v>
      </c>
      <c r="Y17" s="19">
        <v>0</v>
      </c>
      <c r="Z17" s="19">
        <v>0</v>
      </c>
      <c r="AA17" s="19">
        <v>0</v>
      </c>
      <c r="AB17" s="19">
        <v>0</v>
      </c>
      <c r="AC17" s="19">
        <v>0</v>
      </c>
      <c r="AD17" s="19">
        <v>0</v>
      </c>
      <c r="AE17" s="19"/>
      <c r="AF17" s="19">
        <v>0</v>
      </c>
      <c r="AG17" s="19">
        <v>0</v>
      </c>
      <c r="AH17" s="19">
        <v>0</v>
      </c>
      <c r="AI17" s="19"/>
      <c r="AJ17" s="19">
        <v>0</v>
      </c>
      <c r="AK17" s="19">
        <v>0</v>
      </c>
      <c r="AL17" s="19">
        <v>0</v>
      </c>
      <c r="AM17" s="19">
        <v>0</v>
      </c>
      <c r="AN17" s="19">
        <v>0</v>
      </c>
    </row>
    <row r="18" spans="2:40" x14ac:dyDescent="0.25">
      <c r="B18" s="16" t="s">
        <v>340</v>
      </c>
    </row>
    <row r="19" spans="2:40" x14ac:dyDescent="0.25">
      <c r="B19" t="s">
        <v>67</v>
      </c>
    </row>
    <row r="20" spans="2:40" x14ac:dyDescent="0.25">
      <c r="B20" t="s">
        <v>68</v>
      </c>
    </row>
    <row r="22" spans="2:40" x14ac:dyDescent="0.25">
      <c r="B22"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B2:AN22"/>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347</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114</v>
      </c>
      <c r="D7" s="10">
        <v>66</v>
      </c>
      <c r="E7" s="10">
        <v>48</v>
      </c>
      <c r="F7" s="10"/>
      <c r="G7" s="10">
        <v>21</v>
      </c>
      <c r="H7" s="10">
        <v>27</v>
      </c>
      <c r="I7" s="10">
        <v>26</v>
      </c>
      <c r="J7" s="10">
        <v>12</v>
      </c>
      <c r="K7" s="10">
        <v>13</v>
      </c>
      <c r="L7" s="10">
        <v>15</v>
      </c>
      <c r="M7" s="10"/>
      <c r="N7" s="10">
        <v>39</v>
      </c>
      <c r="O7" s="10">
        <v>22</v>
      </c>
      <c r="P7" s="10">
        <v>28</v>
      </c>
      <c r="Q7" s="10">
        <v>25</v>
      </c>
      <c r="R7" s="10"/>
      <c r="S7" s="10">
        <v>13</v>
      </c>
      <c r="T7" s="10">
        <v>17</v>
      </c>
      <c r="U7" s="10">
        <v>9</v>
      </c>
      <c r="V7" s="10">
        <v>5</v>
      </c>
      <c r="W7" s="10">
        <v>9</v>
      </c>
      <c r="X7" s="10">
        <v>11</v>
      </c>
      <c r="Y7" s="10">
        <v>10</v>
      </c>
      <c r="Z7" s="10">
        <v>6</v>
      </c>
      <c r="AA7" s="10">
        <v>17</v>
      </c>
      <c r="AB7" s="10">
        <v>4</v>
      </c>
      <c r="AC7" s="10">
        <v>12</v>
      </c>
      <c r="AD7" s="10">
        <v>1</v>
      </c>
      <c r="AE7" s="10"/>
      <c r="AF7" s="10">
        <v>46</v>
      </c>
      <c r="AG7" s="10">
        <v>58</v>
      </c>
      <c r="AH7" s="10">
        <v>9</v>
      </c>
      <c r="AI7" s="10"/>
      <c r="AJ7" s="10">
        <v>38</v>
      </c>
      <c r="AK7" s="10">
        <v>45</v>
      </c>
      <c r="AL7" s="10">
        <v>14</v>
      </c>
      <c r="AM7" s="10">
        <v>2</v>
      </c>
      <c r="AN7" s="10">
        <v>3</v>
      </c>
    </row>
    <row r="8" spans="2:40" ht="30" customHeight="1" x14ac:dyDescent="0.25">
      <c r="B8" s="11" t="s">
        <v>20</v>
      </c>
      <c r="C8" s="11">
        <v>116</v>
      </c>
      <c r="D8" s="11">
        <v>69</v>
      </c>
      <c r="E8" s="11">
        <v>47</v>
      </c>
      <c r="F8" s="11"/>
      <c r="G8" s="11">
        <v>21</v>
      </c>
      <c r="H8" s="11">
        <v>28</v>
      </c>
      <c r="I8" s="11">
        <v>28</v>
      </c>
      <c r="J8" s="11">
        <v>14</v>
      </c>
      <c r="K8" s="11">
        <v>12</v>
      </c>
      <c r="L8" s="11">
        <v>14</v>
      </c>
      <c r="M8" s="11"/>
      <c r="N8" s="11">
        <v>36</v>
      </c>
      <c r="O8" s="11">
        <v>22</v>
      </c>
      <c r="P8" s="11">
        <v>30</v>
      </c>
      <c r="Q8" s="11">
        <v>27</v>
      </c>
      <c r="R8" s="11"/>
      <c r="S8" s="11">
        <v>13</v>
      </c>
      <c r="T8" s="11">
        <v>17</v>
      </c>
      <c r="U8" s="11">
        <v>9</v>
      </c>
      <c r="V8" s="11">
        <v>5</v>
      </c>
      <c r="W8" s="11">
        <v>10</v>
      </c>
      <c r="X8" s="11">
        <v>12</v>
      </c>
      <c r="Y8" s="11">
        <v>10</v>
      </c>
      <c r="Z8" s="11">
        <v>6</v>
      </c>
      <c r="AA8" s="11">
        <v>18</v>
      </c>
      <c r="AB8" s="11">
        <v>4</v>
      </c>
      <c r="AC8" s="11">
        <v>12</v>
      </c>
      <c r="AD8" s="11">
        <v>1</v>
      </c>
      <c r="AE8" s="11"/>
      <c r="AF8" s="11">
        <v>48</v>
      </c>
      <c r="AG8" s="11">
        <v>58</v>
      </c>
      <c r="AH8" s="11">
        <v>9</v>
      </c>
      <c r="AI8" s="11"/>
      <c r="AJ8" s="11">
        <v>38</v>
      </c>
      <c r="AK8" s="11">
        <v>46</v>
      </c>
      <c r="AL8" s="11">
        <v>15</v>
      </c>
      <c r="AM8" s="11">
        <v>2</v>
      </c>
      <c r="AN8" s="11">
        <v>3</v>
      </c>
    </row>
    <row r="9" spans="2:40" x14ac:dyDescent="0.25">
      <c r="B9" s="18" t="s">
        <v>296</v>
      </c>
      <c r="C9" s="17">
        <v>1.5896261708920102E-2</v>
      </c>
      <c r="D9" s="17">
        <v>1.21281803456592E-2</v>
      </c>
      <c r="E9" s="17">
        <v>2.13612359288343E-2</v>
      </c>
      <c r="F9" s="17"/>
      <c r="G9" s="17">
        <v>4.7064249575431899E-2</v>
      </c>
      <c r="H9" s="17">
        <v>0</v>
      </c>
      <c r="I9" s="17">
        <v>0</v>
      </c>
      <c r="J9" s="17">
        <v>0</v>
      </c>
      <c r="K9" s="17">
        <v>0</v>
      </c>
      <c r="L9" s="17">
        <v>6.1175552665906803E-2</v>
      </c>
      <c r="M9" s="17"/>
      <c r="N9" s="17">
        <v>2.2988685347558099E-2</v>
      </c>
      <c r="O9" s="17">
        <v>0</v>
      </c>
      <c r="P9" s="17">
        <v>3.3262093528784203E-2</v>
      </c>
      <c r="Q9" s="17">
        <v>0</v>
      </c>
      <c r="R9" s="17"/>
      <c r="S9" s="17">
        <v>0</v>
      </c>
      <c r="T9" s="17">
        <v>4.9362337741038403E-2</v>
      </c>
      <c r="U9" s="17">
        <v>0</v>
      </c>
      <c r="V9" s="17">
        <v>0</v>
      </c>
      <c r="W9" s="17">
        <v>0</v>
      </c>
      <c r="X9" s="17">
        <v>8.3649678076377895E-2</v>
      </c>
      <c r="Y9" s="17">
        <v>0</v>
      </c>
      <c r="Z9" s="17">
        <v>0</v>
      </c>
      <c r="AA9" s="17">
        <v>0</v>
      </c>
      <c r="AB9" s="17">
        <v>0</v>
      </c>
      <c r="AC9" s="17">
        <v>0</v>
      </c>
      <c r="AD9" s="17">
        <v>0</v>
      </c>
      <c r="AE9" s="17"/>
      <c r="AF9" s="17">
        <v>1.7243619725064201E-2</v>
      </c>
      <c r="AG9" s="17">
        <v>1.7473830419181699E-2</v>
      </c>
      <c r="AH9" s="17">
        <v>0</v>
      </c>
      <c r="AI9" s="17"/>
      <c r="AJ9" s="17">
        <v>2.20294920017041E-2</v>
      </c>
      <c r="AK9" s="17">
        <v>0</v>
      </c>
      <c r="AL9" s="17">
        <v>0</v>
      </c>
      <c r="AM9" s="17">
        <v>0</v>
      </c>
      <c r="AN9" s="17">
        <v>0</v>
      </c>
    </row>
    <row r="10" spans="2:40" ht="30" x14ac:dyDescent="0.25">
      <c r="B10" s="18" t="s">
        <v>297</v>
      </c>
      <c r="C10" s="17">
        <v>0.135147548348415</v>
      </c>
      <c r="D10" s="17">
        <v>0.14309220870075101</v>
      </c>
      <c r="E10" s="17">
        <v>0.12362514216185699</v>
      </c>
      <c r="F10" s="17"/>
      <c r="G10" s="17">
        <v>0.15244310311105</v>
      </c>
      <c r="H10" s="17">
        <v>7.63646850818918E-2</v>
      </c>
      <c r="I10" s="17">
        <v>0.14918087317940501</v>
      </c>
      <c r="J10" s="17">
        <v>0.176747247473174</v>
      </c>
      <c r="K10" s="17">
        <v>0.167551517008421</v>
      </c>
      <c r="L10" s="17">
        <v>0.128854834113241</v>
      </c>
      <c r="M10" s="17"/>
      <c r="N10" s="17">
        <v>7.8546143385151507E-2</v>
      </c>
      <c r="O10" s="17">
        <v>9.7852519331232304E-2</v>
      </c>
      <c r="P10" s="17">
        <v>0.20828342152962501</v>
      </c>
      <c r="Q10" s="17">
        <v>0.158696476238811</v>
      </c>
      <c r="R10" s="17"/>
      <c r="S10" s="17">
        <v>0.16890251439603701</v>
      </c>
      <c r="T10" s="17">
        <v>6.5490201977604898E-2</v>
      </c>
      <c r="U10" s="17">
        <v>0.349785308681341</v>
      </c>
      <c r="V10" s="17">
        <v>0</v>
      </c>
      <c r="W10" s="17">
        <v>0.21724642710641501</v>
      </c>
      <c r="X10" s="17">
        <v>8.7201366309116804E-2</v>
      </c>
      <c r="Y10" s="17">
        <v>0.191678956038799</v>
      </c>
      <c r="Z10" s="17">
        <v>0</v>
      </c>
      <c r="AA10" s="17">
        <v>0.120921663888736</v>
      </c>
      <c r="AB10" s="17">
        <v>0.27530868386047103</v>
      </c>
      <c r="AC10" s="17">
        <v>8.8248678127527902E-2</v>
      </c>
      <c r="AD10" s="17">
        <v>0</v>
      </c>
      <c r="AE10" s="17"/>
      <c r="AF10" s="17">
        <v>0.130887231071347</v>
      </c>
      <c r="AG10" s="17">
        <v>0.108842942610741</v>
      </c>
      <c r="AH10" s="17">
        <v>0.346647046368737</v>
      </c>
      <c r="AI10" s="17"/>
      <c r="AJ10" s="17">
        <v>8.9788523728722106E-2</v>
      </c>
      <c r="AK10" s="17">
        <v>0.107396099500381</v>
      </c>
      <c r="AL10" s="17">
        <v>0.14414103414311699</v>
      </c>
      <c r="AM10" s="17">
        <v>1</v>
      </c>
      <c r="AN10" s="17">
        <v>0.67173996875436004</v>
      </c>
    </row>
    <row r="11" spans="2:40" ht="30" x14ac:dyDescent="0.25">
      <c r="B11" s="18" t="s">
        <v>298</v>
      </c>
      <c r="C11" s="17">
        <v>0.20844364842262</v>
      </c>
      <c r="D11" s="17">
        <v>0.21050355023141501</v>
      </c>
      <c r="E11" s="17">
        <v>0.205456104047815</v>
      </c>
      <c r="F11" s="17"/>
      <c r="G11" s="17">
        <v>0.32575020104911401</v>
      </c>
      <c r="H11" s="17">
        <v>0.25137394406611702</v>
      </c>
      <c r="I11" s="17">
        <v>0.12869801800275399</v>
      </c>
      <c r="J11" s="17">
        <v>9.76707248194955E-2</v>
      </c>
      <c r="K11" s="17">
        <v>0.21507709104061101</v>
      </c>
      <c r="L11" s="17">
        <v>0.20179630601166201</v>
      </c>
      <c r="M11" s="17"/>
      <c r="N11" s="17">
        <v>0.223125803334566</v>
      </c>
      <c r="O11" s="17">
        <v>0.124547511137742</v>
      </c>
      <c r="P11" s="17">
        <v>0.28869006205185999</v>
      </c>
      <c r="Q11" s="17">
        <v>0.16725126729286399</v>
      </c>
      <c r="R11" s="17"/>
      <c r="S11" s="17">
        <v>0.380213012342697</v>
      </c>
      <c r="T11" s="17">
        <v>6.13734841681782E-2</v>
      </c>
      <c r="U11" s="17">
        <v>0.31090125183150802</v>
      </c>
      <c r="V11" s="17">
        <v>0.19678335419741899</v>
      </c>
      <c r="W11" s="17">
        <v>0.34267620869774901</v>
      </c>
      <c r="X11" s="17">
        <v>0.10936668152171</v>
      </c>
      <c r="Y11" s="17">
        <v>0.19417989210290401</v>
      </c>
      <c r="Z11" s="17">
        <v>0.15160942144730699</v>
      </c>
      <c r="AA11" s="17">
        <v>0.164959408669234</v>
      </c>
      <c r="AB11" s="17">
        <v>0.241135252038991</v>
      </c>
      <c r="AC11" s="17">
        <v>0.25753811612426702</v>
      </c>
      <c r="AD11" s="17">
        <v>0</v>
      </c>
      <c r="AE11" s="17"/>
      <c r="AF11" s="17">
        <v>0.18485604861392599</v>
      </c>
      <c r="AG11" s="17">
        <v>0.23202991054130401</v>
      </c>
      <c r="AH11" s="17">
        <v>0.20685203795142501</v>
      </c>
      <c r="AI11" s="17"/>
      <c r="AJ11" s="17">
        <v>0.15374562319958601</v>
      </c>
      <c r="AK11" s="17">
        <v>0.246653961120468</v>
      </c>
      <c r="AL11" s="17">
        <v>0.350637502975221</v>
      </c>
      <c r="AM11" s="17">
        <v>0</v>
      </c>
      <c r="AN11" s="17">
        <v>0</v>
      </c>
    </row>
    <row r="12" spans="2:40" ht="30" x14ac:dyDescent="0.25">
      <c r="B12" s="18" t="s">
        <v>299</v>
      </c>
      <c r="C12" s="17">
        <v>0.18127909984328899</v>
      </c>
      <c r="D12" s="17">
        <v>0.27756254445737799</v>
      </c>
      <c r="E12" s="17">
        <v>4.1636005150348397E-2</v>
      </c>
      <c r="F12" s="17"/>
      <c r="G12" s="17">
        <v>0.30478510866293101</v>
      </c>
      <c r="H12" s="17">
        <v>0.27198755282722298</v>
      </c>
      <c r="I12" s="17">
        <v>0.142428943173282</v>
      </c>
      <c r="J12" s="17">
        <v>9.2403324585682997E-2</v>
      </c>
      <c r="K12" s="17">
        <v>0.14624570457764899</v>
      </c>
      <c r="L12" s="17">
        <v>0</v>
      </c>
      <c r="M12" s="17"/>
      <c r="N12" s="17">
        <v>0.131984501245794</v>
      </c>
      <c r="O12" s="17">
        <v>0.187655646389429</v>
      </c>
      <c r="P12" s="17">
        <v>0.151637615441854</v>
      </c>
      <c r="Q12" s="17">
        <v>0.274167646978422</v>
      </c>
      <c r="R12" s="17"/>
      <c r="S12" s="17">
        <v>8.8230659264078207E-2</v>
      </c>
      <c r="T12" s="17">
        <v>0.16562692886688199</v>
      </c>
      <c r="U12" s="17">
        <v>0.132053466687829</v>
      </c>
      <c r="V12" s="17">
        <v>0</v>
      </c>
      <c r="W12" s="17">
        <v>0.217060055911554</v>
      </c>
      <c r="X12" s="17">
        <v>0.18514384315027199</v>
      </c>
      <c r="Y12" s="17">
        <v>0.32732572533674897</v>
      </c>
      <c r="Z12" s="17">
        <v>0.17130722397332901</v>
      </c>
      <c r="AA12" s="17">
        <v>0.252284565905325</v>
      </c>
      <c r="AB12" s="17">
        <v>0</v>
      </c>
      <c r="AC12" s="17">
        <v>0.245352134016151</v>
      </c>
      <c r="AD12" s="17">
        <v>0</v>
      </c>
      <c r="AE12" s="17"/>
      <c r="AF12" s="17">
        <v>0.26618759448615698</v>
      </c>
      <c r="AG12" s="17">
        <v>0.123675133942471</v>
      </c>
      <c r="AH12" s="17">
        <v>0</v>
      </c>
      <c r="AI12" s="17"/>
      <c r="AJ12" s="17">
        <v>0.16568366864091799</v>
      </c>
      <c r="AK12" s="17">
        <v>0.25008033603820601</v>
      </c>
      <c r="AL12" s="17">
        <v>7.1442810072323198E-2</v>
      </c>
      <c r="AM12" s="17">
        <v>0</v>
      </c>
      <c r="AN12" s="17">
        <v>0</v>
      </c>
    </row>
    <row r="13" spans="2:40" ht="30" x14ac:dyDescent="0.25">
      <c r="B13" s="18" t="s">
        <v>300</v>
      </c>
      <c r="C13" s="17">
        <v>0.15545335060714599</v>
      </c>
      <c r="D13" s="17">
        <v>6.2088762036657502E-2</v>
      </c>
      <c r="E13" s="17">
        <v>0.29086313091748101</v>
      </c>
      <c r="F13" s="17"/>
      <c r="G13" s="17">
        <v>0.12677955462139401</v>
      </c>
      <c r="H13" s="17">
        <v>3.4522655884589797E-2</v>
      </c>
      <c r="I13" s="17">
        <v>0.30134171043397801</v>
      </c>
      <c r="J13" s="17">
        <v>0.24015742575413701</v>
      </c>
      <c r="K13" s="17">
        <v>0</v>
      </c>
      <c r="L13" s="17">
        <v>0.20494570967248099</v>
      </c>
      <c r="M13" s="17"/>
      <c r="N13" s="17">
        <v>0.18522405069787801</v>
      </c>
      <c r="O13" s="17">
        <v>0.17124168422334901</v>
      </c>
      <c r="P13" s="17">
        <v>0.11279556139993099</v>
      </c>
      <c r="Q13" s="17">
        <v>0.15077949694065301</v>
      </c>
      <c r="R13" s="17"/>
      <c r="S13" s="17">
        <v>0.145779274818924</v>
      </c>
      <c r="T13" s="17">
        <v>0.36431664872084701</v>
      </c>
      <c r="U13" s="17">
        <v>0.10010236186388401</v>
      </c>
      <c r="V13" s="17">
        <v>0.19406670821073299</v>
      </c>
      <c r="W13" s="17">
        <v>0</v>
      </c>
      <c r="X13" s="17">
        <v>0.18439188221400299</v>
      </c>
      <c r="Y13" s="17">
        <v>0.103269141854113</v>
      </c>
      <c r="Z13" s="17">
        <v>0.16530167676256599</v>
      </c>
      <c r="AA13" s="17">
        <v>0.16712242785956899</v>
      </c>
      <c r="AB13" s="17">
        <v>0</v>
      </c>
      <c r="AC13" s="17">
        <v>7.6754710428380599E-2</v>
      </c>
      <c r="AD13" s="17">
        <v>0</v>
      </c>
      <c r="AE13" s="17"/>
      <c r="AF13" s="17">
        <v>0.18660229461390701</v>
      </c>
      <c r="AG13" s="17">
        <v>0.12327295142396499</v>
      </c>
      <c r="AH13" s="17">
        <v>0.21397419594355099</v>
      </c>
      <c r="AI13" s="17"/>
      <c r="AJ13" s="17">
        <v>0.25532256149126098</v>
      </c>
      <c r="AK13" s="17">
        <v>8.69769913724385E-2</v>
      </c>
      <c r="AL13" s="17">
        <v>0.232388995820836</v>
      </c>
      <c r="AM13" s="17">
        <v>0</v>
      </c>
      <c r="AN13" s="17">
        <v>0.32826003124564002</v>
      </c>
    </row>
    <row r="14" spans="2:40" ht="30" x14ac:dyDescent="0.25">
      <c r="B14" s="18" t="s">
        <v>301</v>
      </c>
      <c r="C14" s="17">
        <v>0.15367408089989801</v>
      </c>
      <c r="D14" s="17">
        <v>0.18339964557277399</v>
      </c>
      <c r="E14" s="17">
        <v>0.110562101898182</v>
      </c>
      <c r="F14" s="17"/>
      <c r="G14" s="17">
        <v>4.3177782980078697E-2</v>
      </c>
      <c r="H14" s="17">
        <v>0.26391043428401101</v>
      </c>
      <c r="I14" s="17">
        <v>0.163115985151597</v>
      </c>
      <c r="J14" s="17">
        <v>0.248505314865444</v>
      </c>
      <c r="K14" s="17">
        <v>6.16282671200983E-2</v>
      </c>
      <c r="L14" s="17">
        <v>7.2124202825789893E-2</v>
      </c>
      <c r="M14" s="17"/>
      <c r="N14" s="17">
        <v>0.182312827170345</v>
      </c>
      <c r="O14" s="17">
        <v>0.191657329726483</v>
      </c>
      <c r="P14" s="17">
        <v>6.9351445661946703E-2</v>
      </c>
      <c r="Q14" s="17">
        <v>0.17892210519258001</v>
      </c>
      <c r="R14" s="17"/>
      <c r="S14" s="17">
        <v>0.21687453917826399</v>
      </c>
      <c r="T14" s="17">
        <v>0</v>
      </c>
      <c r="U14" s="17">
        <v>0</v>
      </c>
      <c r="V14" s="17">
        <v>0.43116971438122997</v>
      </c>
      <c r="W14" s="17">
        <v>0.22301730828428101</v>
      </c>
      <c r="X14" s="17">
        <v>0.27323938356625899</v>
      </c>
      <c r="Y14" s="17">
        <v>9.1416706590825306E-2</v>
      </c>
      <c r="Z14" s="17">
        <v>0.172845802838167</v>
      </c>
      <c r="AA14" s="17">
        <v>7.4330221599798005E-2</v>
      </c>
      <c r="AB14" s="17">
        <v>0.262747727546497</v>
      </c>
      <c r="AC14" s="17">
        <v>0.25545784307421199</v>
      </c>
      <c r="AD14" s="17">
        <v>0</v>
      </c>
      <c r="AE14" s="17"/>
      <c r="AF14" s="17">
        <v>0.11768140324222701</v>
      </c>
      <c r="AG14" s="17">
        <v>0.20982766778534401</v>
      </c>
      <c r="AH14" s="17">
        <v>0</v>
      </c>
      <c r="AI14" s="17"/>
      <c r="AJ14" s="17">
        <v>0.16075926228002099</v>
      </c>
      <c r="AK14" s="17">
        <v>0.121712603157748</v>
      </c>
      <c r="AL14" s="17">
        <v>0.14564821661845301</v>
      </c>
      <c r="AM14" s="17">
        <v>0</v>
      </c>
      <c r="AN14" s="17">
        <v>0</v>
      </c>
    </row>
    <row r="15" spans="2:40" ht="30" x14ac:dyDescent="0.25">
      <c r="B15" s="18" t="s">
        <v>302</v>
      </c>
      <c r="C15" s="17">
        <v>4.10398626624906E-2</v>
      </c>
      <c r="D15" s="17">
        <v>4.0712212065417301E-2</v>
      </c>
      <c r="E15" s="17">
        <v>4.1515065263900398E-2</v>
      </c>
      <c r="F15" s="17"/>
      <c r="G15" s="17">
        <v>0</v>
      </c>
      <c r="H15" s="17">
        <v>6.7775649390663398E-2</v>
      </c>
      <c r="I15" s="17">
        <v>3.6712630198488798E-2</v>
      </c>
      <c r="J15" s="17">
        <v>0</v>
      </c>
      <c r="K15" s="17">
        <v>0.154777584708465</v>
      </c>
      <c r="L15" s="17">
        <v>0</v>
      </c>
      <c r="M15" s="17"/>
      <c r="N15" s="17">
        <v>7.6703468898203606E-2</v>
      </c>
      <c r="O15" s="17">
        <v>0</v>
      </c>
      <c r="P15" s="17">
        <v>6.5198825298381904E-2</v>
      </c>
      <c r="Q15" s="17">
        <v>0</v>
      </c>
      <c r="R15" s="17"/>
      <c r="S15" s="17">
        <v>0</v>
      </c>
      <c r="T15" s="17">
        <v>0.116503226243622</v>
      </c>
      <c r="U15" s="17">
        <v>0.10715761093543701</v>
      </c>
      <c r="V15" s="17">
        <v>0</v>
      </c>
      <c r="W15" s="17">
        <v>0</v>
      </c>
      <c r="X15" s="17">
        <v>0</v>
      </c>
      <c r="Y15" s="17">
        <v>0</v>
      </c>
      <c r="Z15" s="17">
        <v>0</v>
      </c>
      <c r="AA15" s="17">
        <v>0.105362296831134</v>
      </c>
      <c r="AB15" s="17">
        <v>0</v>
      </c>
      <c r="AC15" s="17">
        <v>0</v>
      </c>
      <c r="AD15" s="17">
        <v>0</v>
      </c>
      <c r="AE15" s="17"/>
      <c r="AF15" s="17">
        <v>1.9547284759596099E-2</v>
      </c>
      <c r="AG15" s="17">
        <v>3.0511665497231399E-2</v>
      </c>
      <c r="AH15" s="17">
        <v>0.232526719736287</v>
      </c>
      <c r="AI15" s="17"/>
      <c r="AJ15" s="17">
        <v>5.4256106449779497E-2</v>
      </c>
      <c r="AK15" s="17">
        <v>5.8939733730291301E-2</v>
      </c>
      <c r="AL15" s="17">
        <v>0</v>
      </c>
      <c r="AM15" s="17">
        <v>0</v>
      </c>
      <c r="AN15" s="17">
        <v>0</v>
      </c>
    </row>
    <row r="16" spans="2:40" x14ac:dyDescent="0.25">
      <c r="B16" s="18" t="s">
        <v>303</v>
      </c>
      <c r="C16" s="17">
        <v>1.87362905496655E-2</v>
      </c>
      <c r="D16" s="17">
        <v>1.37399010901925E-2</v>
      </c>
      <c r="E16" s="17">
        <v>2.5982721015551598E-2</v>
      </c>
      <c r="F16" s="17"/>
      <c r="G16" s="17">
        <v>0</v>
      </c>
      <c r="H16" s="17">
        <v>3.40650784655036E-2</v>
      </c>
      <c r="I16" s="17">
        <v>0</v>
      </c>
      <c r="J16" s="17">
        <v>0</v>
      </c>
      <c r="K16" s="17">
        <v>0.101750887477611</v>
      </c>
      <c r="L16" s="17">
        <v>0</v>
      </c>
      <c r="M16" s="17"/>
      <c r="N16" s="17">
        <v>0</v>
      </c>
      <c r="O16" s="17">
        <v>9.8983147436759095E-2</v>
      </c>
      <c r="P16" s="17">
        <v>0</v>
      </c>
      <c r="Q16" s="17">
        <v>0</v>
      </c>
      <c r="R16" s="17"/>
      <c r="S16" s="17">
        <v>0</v>
      </c>
      <c r="T16" s="17">
        <v>0</v>
      </c>
      <c r="U16" s="17">
        <v>0</v>
      </c>
      <c r="V16" s="17">
        <v>0</v>
      </c>
      <c r="W16" s="17">
        <v>0</v>
      </c>
      <c r="X16" s="17">
        <v>0</v>
      </c>
      <c r="Y16" s="17">
        <v>0</v>
      </c>
      <c r="Z16" s="17">
        <v>0.16609007214046401</v>
      </c>
      <c r="AA16" s="17">
        <v>0</v>
      </c>
      <c r="AB16" s="17">
        <v>0</v>
      </c>
      <c r="AC16" s="17">
        <v>0</v>
      </c>
      <c r="AD16" s="17">
        <v>1</v>
      </c>
      <c r="AE16" s="17"/>
      <c r="AF16" s="17">
        <v>1.9535134101470699E-2</v>
      </c>
      <c r="AG16" s="17">
        <v>2.1254278655375301E-2</v>
      </c>
      <c r="AH16" s="17">
        <v>0</v>
      </c>
      <c r="AI16" s="17"/>
      <c r="AJ16" s="17">
        <v>0</v>
      </c>
      <c r="AK16" s="17">
        <v>2.0519383390228199E-2</v>
      </c>
      <c r="AL16" s="17">
        <v>0</v>
      </c>
      <c r="AM16" s="17">
        <v>0</v>
      </c>
      <c r="AN16" s="17">
        <v>0</v>
      </c>
    </row>
    <row r="17" spans="2:40" x14ac:dyDescent="0.25">
      <c r="B17" s="18" t="s">
        <v>64</v>
      </c>
      <c r="C17" s="19">
        <v>9.0329856957555799E-2</v>
      </c>
      <c r="D17" s="19">
        <v>5.67729954997548E-2</v>
      </c>
      <c r="E17" s="19">
        <v>0.138998493616032</v>
      </c>
      <c r="F17" s="19"/>
      <c r="G17" s="19">
        <v>0</v>
      </c>
      <c r="H17" s="19">
        <v>0</v>
      </c>
      <c r="I17" s="19">
        <v>7.8521839860495393E-2</v>
      </c>
      <c r="J17" s="19">
        <v>0.144515962502066</v>
      </c>
      <c r="K17" s="19">
        <v>0.15296894806714401</v>
      </c>
      <c r="L17" s="19">
        <v>0.33110339471091899</v>
      </c>
      <c r="M17" s="19"/>
      <c r="N17" s="19">
        <v>9.91145199205032E-2</v>
      </c>
      <c r="O17" s="19">
        <v>0.12806216175500601</v>
      </c>
      <c r="P17" s="19">
        <v>7.0780975087617506E-2</v>
      </c>
      <c r="Q17" s="19">
        <v>7.0183007356669699E-2</v>
      </c>
      <c r="R17" s="19"/>
      <c r="S17" s="19">
        <v>0</v>
      </c>
      <c r="T17" s="19">
        <v>0.17732717228182801</v>
      </c>
      <c r="U17" s="19">
        <v>0</v>
      </c>
      <c r="V17" s="19">
        <v>0.17798022321061799</v>
      </c>
      <c r="W17" s="19">
        <v>0</v>
      </c>
      <c r="X17" s="19">
        <v>7.7007165162260999E-2</v>
      </c>
      <c r="Y17" s="19">
        <v>9.2129578076610499E-2</v>
      </c>
      <c r="Z17" s="19">
        <v>0.172845802838167</v>
      </c>
      <c r="AA17" s="19">
        <v>0.115019415246204</v>
      </c>
      <c r="AB17" s="19">
        <v>0.220808336554041</v>
      </c>
      <c r="AC17" s="19">
        <v>7.6648518229461296E-2</v>
      </c>
      <c r="AD17" s="19">
        <v>0</v>
      </c>
      <c r="AE17" s="19"/>
      <c r="AF17" s="19">
        <v>5.7459389386304599E-2</v>
      </c>
      <c r="AG17" s="19">
        <v>0.13311161912438599</v>
      </c>
      <c r="AH17" s="19">
        <v>0</v>
      </c>
      <c r="AI17" s="19"/>
      <c r="AJ17" s="19">
        <v>9.8414762208007794E-2</v>
      </c>
      <c r="AK17" s="19">
        <v>0.10772089169024</v>
      </c>
      <c r="AL17" s="19">
        <v>5.5741440370049397E-2</v>
      </c>
      <c r="AM17" s="19">
        <v>0</v>
      </c>
      <c r="AN17" s="19">
        <v>0</v>
      </c>
    </row>
    <row r="18" spans="2:40" x14ac:dyDescent="0.25">
      <c r="B18" s="16" t="s">
        <v>340</v>
      </c>
    </row>
    <row r="19" spans="2:40" x14ac:dyDescent="0.25">
      <c r="B19" t="s">
        <v>67</v>
      </c>
    </row>
    <row r="20" spans="2:40" x14ac:dyDescent="0.25">
      <c r="B20" t="s">
        <v>68</v>
      </c>
    </row>
    <row r="22" spans="2:40" x14ac:dyDescent="0.25">
      <c r="B22"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B2:AN22"/>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348</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174</v>
      </c>
      <c r="D7" s="10">
        <v>94</v>
      </c>
      <c r="E7" s="10">
        <v>80</v>
      </c>
      <c r="F7" s="10"/>
      <c r="G7" s="10">
        <v>55</v>
      </c>
      <c r="H7" s="10">
        <v>41</v>
      </c>
      <c r="I7" s="10">
        <v>37</v>
      </c>
      <c r="J7" s="10">
        <v>17</v>
      </c>
      <c r="K7" s="10">
        <v>18</v>
      </c>
      <c r="L7" s="10">
        <v>6</v>
      </c>
      <c r="M7" s="10"/>
      <c r="N7" s="10">
        <v>54</v>
      </c>
      <c r="O7" s="10">
        <v>45</v>
      </c>
      <c r="P7" s="10">
        <v>38</v>
      </c>
      <c r="Q7" s="10">
        <v>36</v>
      </c>
      <c r="R7" s="10"/>
      <c r="S7" s="10">
        <v>37</v>
      </c>
      <c r="T7" s="10">
        <v>31</v>
      </c>
      <c r="U7" s="10">
        <v>11</v>
      </c>
      <c r="V7" s="10">
        <v>11</v>
      </c>
      <c r="W7" s="10">
        <v>10</v>
      </c>
      <c r="X7" s="10">
        <v>16</v>
      </c>
      <c r="Y7" s="10">
        <v>14</v>
      </c>
      <c r="Z7" s="10">
        <v>3</v>
      </c>
      <c r="AA7" s="10">
        <v>14</v>
      </c>
      <c r="AB7" s="10">
        <v>11</v>
      </c>
      <c r="AC7" s="10">
        <v>12</v>
      </c>
      <c r="AD7" s="10">
        <v>4</v>
      </c>
      <c r="AE7" s="10"/>
      <c r="AF7" s="10">
        <v>40</v>
      </c>
      <c r="AG7" s="10">
        <v>88</v>
      </c>
      <c r="AH7" s="10">
        <v>21</v>
      </c>
      <c r="AI7" s="10"/>
      <c r="AJ7" s="10">
        <v>52</v>
      </c>
      <c r="AK7" s="10">
        <v>64</v>
      </c>
      <c r="AL7" s="10">
        <v>11</v>
      </c>
      <c r="AM7" s="10">
        <v>2</v>
      </c>
      <c r="AN7" s="10">
        <v>16</v>
      </c>
    </row>
    <row r="8" spans="2:40" ht="30" customHeight="1" x14ac:dyDescent="0.25">
      <c r="B8" s="11" t="s">
        <v>20</v>
      </c>
      <c r="C8" s="11">
        <v>178</v>
      </c>
      <c r="D8" s="11">
        <v>100</v>
      </c>
      <c r="E8" s="11">
        <v>78</v>
      </c>
      <c r="F8" s="11"/>
      <c r="G8" s="11">
        <v>55</v>
      </c>
      <c r="H8" s="11">
        <v>42</v>
      </c>
      <c r="I8" s="11">
        <v>40</v>
      </c>
      <c r="J8" s="11">
        <v>19</v>
      </c>
      <c r="K8" s="11">
        <v>17</v>
      </c>
      <c r="L8" s="11">
        <v>6</v>
      </c>
      <c r="M8" s="11"/>
      <c r="N8" s="11">
        <v>52</v>
      </c>
      <c r="O8" s="11">
        <v>43</v>
      </c>
      <c r="P8" s="11">
        <v>42</v>
      </c>
      <c r="Q8" s="11">
        <v>40</v>
      </c>
      <c r="R8" s="11"/>
      <c r="S8" s="11">
        <v>38</v>
      </c>
      <c r="T8" s="11">
        <v>30</v>
      </c>
      <c r="U8" s="11">
        <v>11</v>
      </c>
      <c r="V8" s="11">
        <v>13</v>
      </c>
      <c r="W8" s="11">
        <v>11</v>
      </c>
      <c r="X8" s="11">
        <v>17</v>
      </c>
      <c r="Y8" s="11">
        <v>14</v>
      </c>
      <c r="Z8" s="11">
        <v>3</v>
      </c>
      <c r="AA8" s="11">
        <v>14</v>
      </c>
      <c r="AB8" s="11">
        <v>11</v>
      </c>
      <c r="AC8" s="11">
        <v>12</v>
      </c>
      <c r="AD8" s="11">
        <v>5</v>
      </c>
      <c r="AE8" s="11"/>
      <c r="AF8" s="11">
        <v>43</v>
      </c>
      <c r="AG8" s="11">
        <v>88</v>
      </c>
      <c r="AH8" s="11">
        <v>22</v>
      </c>
      <c r="AI8" s="11"/>
      <c r="AJ8" s="11">
        <v>53</v>
      </c>
      <c r="AK8" s="11">
        <v>64</v>
      </c>
      <c r="AL8" s="11">
        <v>11</v>
      </c>
      <c r="AM8" s="11">
        <v>2</v>
      </c>
      <c r="AN8" s="11">
        <v>17</v>
      </c>
    </row>
    <row r="9" spans="2:40" x14ac:dyDescent="0.25">
      <c r="B9" s="18" t="s">
        <v>296</v>
      </c>
      <c r="C9" s="17">
        <v>5.2695777696032099E-2</v>
      </c>
      <c r="D9" s="17">
        <v>4.1763162894813001E-2</v>
      </c>
      <c r="E9" s="17">
        <v>6.6646650212741798E-2</v>
      </c>
      <c r="F9" s="17"/>
      <c r="G9" s="17">
        <v>0.116857069325177</v>
      </c>
      <c r="H9" s="17">
        <v>0</v>
      </c>
      <c r="I9" s="17">
        <v>2.3700241031744399E-2</v>
      </c>
      <c r="J9" s="17">
        <v>4.7689897958807903E-2</v>
      </c>
      <c r="K9" s="17">
        <v>6.8105362494032304E-2</v>
      </c>
      <c r="L9" s="17">
        <v>0</v>
      </c>
      <c r="M9" s="17"/>
      <c r="N9" s="17">
        <v>5.8613826672553999E-2</v>
      </c>
      <c r="O9" s="17">
        <v>2.0847705807398999E-2</v>
      </c>
      <c r="P9" s="17">
        <v>0.106824909566651</v>
      </c>
      <c r="Q9" s="17">
        <v>2.3621337770290102E-2</v>
      </c>
      <c r="R9" s="17"/>
      <c r="S9" s="17">
        <v>2.73524138781512E-2</v>
      </c>
      <c r="T9" s="17">
        <v>5.9388829769124497E-2</v>
      </c>
      <c r="U9" s="17">
        <v>0</v>
      </c>
      <c r="V9" s="17">
        <v>0</v>
      </c>
      <c r="W9" s="17">
        <v>0</v>
      </c>
      <c r="X9" s="17">
        <v>0.123912206770082</v>
      </c>
      <c r="Y9" s="17">
        <v>0</v>
      </c>
      <c r="Z9" s="17">
        <v>0</v>
      </c>
      <c r="AA9" s="17">
        <v>6.7958702964719397E-2</v>
      </c>
      <c r="AB9" s="17">
        <v>9.6475541539405296E-2</v>
      </c>
      <c r="AC9" s="17">
        <v>0</v>
      </c>
      <c r="AD9" s="17">
        <v>0.49643153245469501</v>
      </c>
      <c r="AE9" s="17"/>
      <c r="AF9" s="17">
        <v>2.6092175528269101E-2</v>
      </c>
      <c r="AG9" s="17">
        <v>3.23928875540892E-2</v>
      </c>
      <c r="AH9" s="17">
        <v>0</v>
      </c>
      <c r="AI9" s="17"/>
      <c r="AJ9" s="17">
        <v>3.8076921244145003E-2</v>
      </c>
      <c r="AK9" s="17">
        <v>3.07516128122492E-2</v>
      </c>
      <c r="AL9" s="17">
        <v>0</v>
      </c>
      <c r="AM9" s="17">
        <v>0</v>
      </c>
      <c r="AN9" s="17">
        <v>0</v>
      </c>
    </row>
    <row r="10" spans="2:40" ht="30" x14ac:dyDescent="0.25">
      <c r="B10" s="18" t="s">
        <v>297</v>
      </c>
      <c r="C10" s="17">
        <v>0.107418915163837</v>
      </c>
      <c r="D10" s="17">
        <v>0.10194596463667099</v>
      </c>
      <c r="E10" s="17">
        <v>0.11440282857184</v>
      </c>
      <c r="F10" s="17"/>
      <c r="G10" s="17">
        <v>0.16547268672191001</v>
      </c>
      <c r="H10" s="17">
        <v>4.5629576706909397E-2</v>
      </c>
      <c r="I10" s="17">
        <v>0.114517622615641</v>
      </c>
      <c r="J10" s="17">
        <v>0.133995467358697</v>
      </c>
      <c r="K10" s="17">
        <v>6.2314465747976999E-2</v>
      </c>
      <c r="L10" s="17">
        <v>0</v>
      </c>
      <c r="M10" s="17"/>
      <c r="N10" s="17">
        <v>0.114995619395782</v>
      </c>
      <c r="O10" s="17">
        <v>9.1746213667460497E-2</v>
      </c>
      <c r="P10" s="17">
        <v>0.16281621982737299</v>
      </c>
      <c r="Q10" s="17">
        <v>5.8766643540526603E-2</v>
      </c>
      <c r="R10" s="17"/>
      <c r="S10" s="17">
        <v>0.16878672443058901</v>
      </c>
      <c r="T10" s="17">
        <v>0.104505812568569</v>
      </c>
      <c r="U10" s="17">
        <v>0.276731016341278</v>
      </c>
      <c r="V10" s="17">
        <v>0.27354113959460402</v>
      </c>
      <c r="W10" s="17">
        <v>0.111061784658171</v>
      </c>
      <c r="X10" s="17">
        <v>0</v>
      </c>
      <c r="Y10" s="17">
        <v>0.13760470530938501</v>
      </c>
      <c r="Z10" s="17">
        <v>0</v>
      </c>
      <c r="AA10" s="17">
        <v>0</v>
      </c>
      <c r="AB10" s="17">
        <v>0</v>
      </c>
      <c r="AC10" s="17">
        <v>0</v>
      </c>
      <c r="AD10" s="17">
        <v>0</v>
      </c>
      <c r="AE10" s="17"/>
      <c r="AF10" s="17">
        <v>0.16559078283495501</v>
      </c>
      <c r="AG10" s="17">
        <v>9.0188899848836906E-2</v>
      </c>
      <c r="AH10" s="17">
        <v>8.6865313176280906E-2</v>
      </c>
      <c r="AI10" s="17"/>
      <c r="AJ10" s="17">
        <v>0.12725497922919299</v>
      </c>
      <c r="AK10" s="17">
        <v>9.6077730677120193E-2</v>
      </c>
      <c r="AL10" s="17">
        <v>7.7195312728917595E-2</v>
      </c>
      <c r="AM10" s="17">
        <v>0</v>
      </c>
      <c r="AN10" s="17">
        <v>5.5504603354800203E-2</v>
      </c>
    </row>
    <row r="11" spans="2:40" ht="30" x14ac:dyDescent="0.25">
      <c r="B11" s="18" t="s">
        <v>298</v>
      </c>
      <c r="C11" s="17">
        <v>0.200215647259636</v>
      </c>
      <c r="D11" s="17">
        <v>0.25328467240437103</v>
      </c>
      <c r="E11" s="17">
        <v>0.13249541583817201</v>
      </c>
      <c r="F11" s="17"/>
      <c r="G11" s="17">
        <v>0.186752337978835</v>
      </c>
      <c r="H11" s="17">
        <v>0.26917123597523102</v>
      </c>
      <c r="I11" s="17">
        <v>0.18901304306276501</v>
      </c>
      <c r="J11" s="17">
        <v>0.116626844200243</v>
      </c>
      <c r="K11" s="17">
        <v>0.153312986547083</v>
      </c>
      <c r="L11" s="17">
        <v>0.30920093667209098</v>
      </c>
      <c r="M11" s="17"/>
      <c r="N11" s="17">
        <v>0.22158724548299999</v>
      </c>
      <c r="O11" s="17">
        <v>0.194989337216806</v>
      </c>
      <c r="P11" s="17">
        <v>0.206544267363344</v>
      </c>
      <c r="Q11" s="17">
        <v>0.17600318941036699</v>
      </c>
      <c r="R11" s="17"/>
      <c r="S11" s="17">
        <v>0.215632093638501</v>
      </c>
      <c r="T11" s="17">
        <v>0.17029211310702499</v>
      </c>
      <c r="U11" s="17">
        <v>0.34052908988455599</v>
      </c>
      <c r="V11" s="17">
        <v>7.5334805378032804E-2</v>
      </c>
      <c r="W11" s="17">
        <v>0.23075202225511501</v>
      </c>
      <c r="X11" s="17">
        <v>0.13362667167504999</v>
      </c>
      <c r="Y11" s="17">
        <v>0.35532794029000098</v>
      </c>
      <c r="Z11" s="17">
        <v>0</v>
      </c>
      <c r="AA11" s="17">
        <v>7.0510395337328099E-2</v>
      </c>
      <c r="AB11" s="17">
        <v>0.19980760076071999</v>
      </c>
      <c r="AC11" s="17">
        <v>0.397147332022387</v>
      </c>
      <c r="AD11" s="17">
        <v>0</v>
      </c>
      <c r="AE11" s="17"/>
      <c r="AF11" s="17">
        <v>9.3113038040509397E-2</v>
      </c>
      <c r="AG11" s="17">
        <v>0.244613290573893</v>
      </c>
      <c r="AH11" s="17">
        <v>0.28020521541287202</v>
      </c>
      <c r="AI11" s="17"/>
      <c r="AJ11" s="17">
        <v>0.187738834057607</v>
      </c>
      <c r="AK11" s="17">
        <v>0.247635223526433</v>
      </c>
      <c r="AL11" s="17">
        <v>7.3053298970883501E-2</v>
      </c>
      <c r="AM11" s="17">
        <v>0</v>
      </c>
      <c r="AN11" s="17">
        <v>0.13693695274628601</v>
      </c>
    </row>
    <row r="12" spans="2:40" ht="30" x14ac:dyDescent="0.25">
      <c r="B12" s="18" t="s">
        <v>299</v>
      </c>
      <c r="C12" s="17">
        <v>0.14692605350405999</v>
      </c>
      <c r="D12" s="17">
        <v>0.137102156390571</v>
      </c>
      <c r="E12" s="17">
        <v>0.15946211543796099</v>
      </c>
      <c r="F12" s="17"/>
      <c r="G12" s="17">
        <v>0.125027606413735</v>
      </c>
      <c r="H12" s="17">
        <v>0.21072970391600501</v>
      </c>
      <c r="I12" s="17">
        <v>7.7698180219447494E-2</v>
      </c>
      <c r="J12" s="17">
        <v>0.24408596274468999</v>
      </c>
      <c r="K12" s="17">
        <v>0.16207301967993301</v>
      </c>
      <c r="L12" s="17">
        <v>0</v>
      </c>
      <c r="M12" s="17"/>
      <c r="N12" s="17">
        <v>8.6849644171362803E-2</v>
      </c>
      <c r="O12" s="17">
        <v>0.24710934653625399</v>
      </c>
      <c r="P12" s="17">
        <v>0.100627455473456</v>
      </c>
      <c r="Q12" s="17">
        <v>0.16994470811700099</v>
      </c>
      <c r="R12" s="17"/>
      <c r="S12" s="17">
        <v>0.14907112105463999</v>
      </c>
      <c r="T12" s="17">
        <v>0.12779289622593301</v>
      </c>
      <c r="U12" s="17">
        <v>9.3653852664144804E-2</v>
      </c>
      <c r="V12" s="17">
        <v>0.16787246560852001</v>
      </c>
      <c r="W12" s="17">
        <v>0.19577130098842299</v>
      </c>
      <c r="X12" s="17">
        <v>0.178398873314768</v>
      </c>
      <c r="Y12" s="17">
        <v>0.231596988170165</v>
      </c>
      <c r="Z12" s="17">
        <v>0.30825183988103999</v>
      </c>
      <c r="AA12" s="17">
        <v>0.147901354703567</v>
      </c>
      <c r="AB12" s="17">
        <v>0.19261112490402901</v>
      </c>
      <c r="AC12" s="17">
        <v>0</v>
      </c>
      <c r="AD12" s="17">
        <v>0</v>
      </c>
      <c r="AE12" s="17"/>
      <c r="AF12" s="17">
        <v>0.19125601297657899</v>
      </c>
      <c r="AG12" s="17">
        <v>0.157931481134371</v>
      </c>
      <c r="AH12" s="17">
        <v>0.13926647394795399</v>
      </c>
      <c r="AI12" s="17"/>
      <c r="AJ12" s="17">
        <v>9.0389502578109196E-2</v>
      </c>
      <c r="AK12" s="17">
        <v>0.22066403364944601</v>
      </c>
      <c r="AL12" s="17">
        <v>0.19448194199697999</v>
      </c>
      <c r="AM12" s="17">
        <v>0.44732091625869902</v>
      </c>
      <c r="AN12" s="17">
        <v>0.17773553778497</v>
      </c>
    </row>
    <row r="13" spans="2:40" ht="30" x14ac:dyDescent="0.25">
      <c r="B13" s="18" t="s">
        <v>300</v>
      </c>
      <c r="C13" s="17">
        <v>0.134265998574953</v>
      </c>
      <c r="D13" s="17">
        <v>0.15911651683039599</v>
      </c>
      <c r="E13" s="17">
        <v>0.10255479147039</v>
      </c>
      <c r="F13" s="17"/>
      <c r="G13" s="17">
        <v>0.16195461371838701</v>
      </c>
      <c r="H13" s="17">
        <v>9.6171408588695995E-2</v>
      </c>
      <c r="I13" s="17">
        <v>0.185269235125048</v>
      </c>
      <c r="J13" s="17">
        <v>0.140727234647196</v>
      </c>
      <c r="K13" s="17">
        <v>0</v>
      </c>
      <c r="L13" s="17">
        <v>0.16471436946512</v>
      </c>
      <c r="M13" s="17"/>
      <c r="N13" s="17">
        <v>0.15382704326494701</v>
      </c>
      <c r="O13" s="17">
        <v>0.13303975059752199</v>
      </c>
      <c r="P13" s="17">
        <v>0.188237586876073</v>
      </c>
      <c r="Q13" s="17">
        <v>5.6551919523882999E-2</v>
      </c>
      <c r="R13" s="17"/>
      <c r="S13" s="17">
        <v>5.8949924863970798E-2</v>
      </c>
      <c r="T13" s="17">
        <v>0.15903952648980799</v>
      </c>
      <c r="U13" s="17">
        <v>0</v>
      </c>
      <c r="V13" s="17">
        <v>0.111688860219378</v>
      </c>
      <c r="W13" s="17">
        <v>0.19792108213180601</v>
      </c>
      <c r="X13" s="17">
        <v>0.192837398479517</v>
      </c>
      <c r="Y13" s="17">
        <v>6.3997781513543295E-2</v>
      </c>
      <c r="Z13" s="17">
        <v>0.69174816011896001</v>
      </c>
      <c r="AA13" s="17">
        <v>0.15165409563117299</v>
      </c>
      <c r="AB13" s="17">
        <v>0.180463944309663</v>
      </c>
      <c r="AC13" s="17">
        <v>0.25855217702094502</v>
      </c>
      <c r="AD13" s="17">
        <v>0</v>
      </c>
      <c r="AE13" s="17"/>
      <c r="AF13" s="17">
        <v>0.15344241448298199</v>
      </c>
      <c r="AG13" s="17">
        <v>0.152155662805109</v>
      </c>
      <c r="AH13" s="17">
        <v>0</v>
      </c>
      <c r="AI13" s="17"/>
      <c r="AJ13" s="17">
        <v>8.7884798605536302E-2</v>
      </c>
      <c r="AK13" s="17">
        <v>0.17462117506489999</v>
      </c>
      <c r="AL13" s="17">
        <v>0.18645266103525601</v>
      </c>
      <c r="AM13" s="17">
        <v>0</v>
      </c>
      <c r="AN13" s="17">
        <v>0.178054522487921</v>
      </c>
    </row>
    <row r="14" spans="2:40" ht="30" x14ac:dyDescent="0.25">
      <c r="B14" s="18" t="s">
        <v>301</v>
      </c>
      <c r="C14" s="17">
        <v>0.121592133835841</v>
      </c>
      <c r="D14" s="17">
        <v>0.110345227766002</v>
      </c>
      <c r="E14" s="17">
        <v>0.13594406662050801</v>
      </c>
      <c r="F14" s="17"/>
      <c r="G14" s="17">
        <v>8.3668225590391998E-2</v>
      </c>
      <c r="H14" s="17">
        <v>0.121907019462065</v>
      </c>
      <c r="I14" s="17">
        <v>0.21596035801705901</v>
      </c>
      <c r="J14" s="17">
        <v>0.175194579712939</v>
      </c>
      <c r="K14" s="17">
        <v>0</v>
      </c>
      <c r="L14" s="17">
        <v>0</v>
      </c>
      <c r="M14" s="17"/>
      <c r="N14" s="17">
        <v>0.11094257529227899</v>
      </c>
      <c r="O14" s="17">
        <v>0.159495182444094</v>
      </c>
      <c r="P14" s="17">
        <v>8.7150397863434301E-2</v>
      </c>
      <c r="Q14" s="17">
        <v>0.13383621800873699</v>
      </c>
      <c r="R14" s="17"/>
      <c r="S14" s="17">
        <v>0.19413595916272</v>
      </c>
      <c r="T14" s="17">
        <v>3.4160082696093802E-2</v>
      </c>
      <c r="U14" s="17">
        <v>0.103876668790556</v>
      </c>
      <c r="V14" s="17">
        <v>9.5179386493796495E-2</v>
      </c>
      <c r="W14" s="17">
        <v>8.7190236865094001E-2</v>
      </c>
      <c r="X14" s="17">
        <v>7.1553979321577199E-2</v>
      </c>
      <c r="Y14" s="17">
        <v>0.211472584716905</v>
      </c>
      <c r="Z14" s="17">
        <v>0</v>
      </c>
      <c r="AA14" s="17">
        <v>0.34696769247116899</v>
      </c>
      <c r="AB14" s="17">
        <v>8.6068798260125201E-2</v>
      </c>
      <c r="AC14" s="17">
        <v>0</v>
      </c>
      <c r="AD14" s="17">
        <v>0</v>
      </c>
      <c r="AE14" s="17"/>
      <c r="AF14" s="17">
        <v>0.127472105653711</v>
      </c>
      <c r="AG14" s="17">
        <v>9.3528572647957595E-2</v>
      </c>
      <c r="AH14" s="17">
        <v>0.19559279341577601</v>
      </c>
      <c r="AI14" s="17"/>
      <c r="AJ14" s="17">
        <v>0.19585169687479101</v>
      </c>
      <c r="AK14" s="17">
        <v>8.0924030894801394E-2</v>
      </c>
      <c r="AL14" s="17">
        <v>9.0336372318115796E-2</v>
      </c>
      <c r="AM14" s="17">
        <v>0.55267908374130104</v>
      </c>
      <c r="AN14" s="17">
        <v>0.124527295375879</v>
      </c>
    </row>
    <row r="15" spans="2:40" ht="30" x14ac:dyDescent="0.25">
      <c r="B15" s="18" t="s">
        <v>302</v>
      </c>
      <c r="C15" s="17">
        <v>5.1279054454597101E-2</v>
      </c>
      <c r="D15" s="17">
        <v>3.4799152545349002E-2</v>
      </c>
      <c r="E15" s="17">
        <v>7.2308699677089194E-2</v>
      </c>
      <c r="F15" s="17"/>
      <c r="G15" s="17">
        <v>7.0226544460655196E-2</v>
      </c>
      <c r="H15" s="17">
        <v>2.6290267955535501E-2</v>
      </c>
      <c r="I15" s="17">
        <v>5.9237432502704503E-2</v>
      </c>
      <c r="J15" s="17">
        <v>4.8091942366414099E-2</v>
      </c>
      <c r="K15" s="17">
        <v>5.4218864091145597E-2</v>
      </c>
      <c r="L15" s="17">
        <v>0</v>
      </c>
      <c r="M15" s="17"/>
      <c r="N15" s="17">
        <v>3.6532520996750001E-2</v>
      </c>
      <c r="O15" s="17">
        <v>4.1334600078589599E-2</v>
      </c>
      <c r="P15" s="17">
        <v>7.3735775687871694E-2</v>
      </c>
      <c r="Q15" s="17">
        <v>5.8904009832709998E-2</v>
      </c>
      <c r="R15" s="17"/>
      <c r="S15" s="17">
        <v>0</v>
      </c>
      <c r="T15" s="17">
        <v>9.4593261231549999E-2</v>
      </c>
      <c r="U15" s="17">
        <v>8.6002815340045904E-2</v>
      </c>
      <c r="V15" s="17">
        <v>0.105262696648244</v>
      </c>
      <c r="W15" s="17">
        <v>0</v>
      </c>
      <c r="X15" s="17">
        <v>0</v>
      </c>
      <c r="Y15" s="17">
        <v>0</v>
      </c>
      <c r="Z15" s="17">
        <v>0</v>
      </c>
      <c r="AA15" s="17">
        <v>7.2710848528803204E-2</v>
      </c>
      <c r="AB15" s="17">
        <v>0.166151052508719</v>
      </c>
      <c r="AC15" s="17">
        <v>9.3782689751282095E-2</v>
      </c>
      <c r="AD15" s="17">
        <v>0</v>
      </c>
      <c r="AE15" s="17"/>
      <c r="AF15" s="17">
        <v>4.65855592051563E-2</v>
      </c>
      <c r="AG15" s="17">
        <v>4.4219097071431401E-2</v>
      </c>
      <c r="AH15" s="17">
        <v>6.0967822566977699E-2</v>
      </c>
      <c r="AI15" s="17"/>
      <c r="AJ15" s="17">
        <v>5.3984106548361797E-2</v>
      </c>
      <c r="AK15" s="17">
        <v>1.40513216072315E-2</v>
      </c>
      <c r="AL15" s="17">
        <v>9.8656637518154205E-2</v>
      </c>
      <c r="AM15" s="17">
        <v>0</v>
      </c>
      <c r="AN15" s="17">
        <v>0.140267766609908</v>
      </c>
    </row>
    <row r="16" spans="2:40" x14ac:dyDescent="0.25">
      <c r="B16" s="18" t="s">
        <v>303</v>
      </c>
      <c r="C16" s="17">
        <v>8.0105917375079203E-2</v>
      </c>
      <c r="D16" s="17">
        <v>8.1291569202827804E-2</v>
      </c>
      <c r="E16" s="17">
        <v>7.85929328056163E-2</v>
      </c>
      <c r="F16" s="17"/>
      <c r="G16" s="17">
        <v>1.7918039060571499E-2</v>
      </c>
      <c r="H16" s="17">
        <v>0.12754408308864601</v>
      </c>
      <c r="I16" s="17">
        <v>8.0376095310705498E-2</v>
      </c>
      <c r="J16" s="17">
        <v>0</v>
      </c>
      <c r="K16" s="17">
        <v>0.21720517710020901</v>
      </c>
      <c r="L16" s="17">
        <v>0.19117929041891099</v>
      </c>
      <c r="M16" s="17"/>
      <c r="N16" s="17">
        <v>0.113804557894866</v>
      </c>
      <c r="O16" s="17">
        <v>4.4300607040646402E-2</v>
      </c>
      <c r="P16" s="17">
        <v>2.67937654778709E-2</v>
      </c>
      <c r="Q16" s="17">
        <v>0.13236130523471701</v>
      </c>
      <c r="R16" s="17"/>
      <c r="S16" s="17">
        <v>5.1125178968559497E-2</v>
      </c>
      <c r="T16" s="17">
        <v>9.84123674930035E-2</v>
      </c>
      <c r="U16" s="17">
        <v>0</v>
      </c>
      <c r="V16" s="17">
        <v>0</v>
      </c>
      <c r="W16" s="17">
        <v>0.177303573101391</v>
      </c>
      <c r="X16" s="17">
        <v>0.12896380628172299</v>
      </c>
      <c r="Y16" s="17">
        <v>0</v>
      </c>
      <c r="Z16" s="17">
        <v>0</v>
      </c>
      <c r="AA16" s="17">
        <v>0.14229691036324099</v>
      </c>
      <c r="AB16" s="17">
        <v>0</v>
      </c>
      <c r="AC16" s="17">
        <v>0.173136777701628</v>
      </c>
      <c r="AD16" s="17">
        <v>0.25245511779990898</v>
      </c>
      <c r="AE16" s="17"/>
      <c r="AF16" s="17">
        <v>9.4423118099087502E-2</v>
      </c>
      <c r="AG16" s="17">
        <v>6.9844588426201407E-2</v>
      </c>
      <c r="AH16" s="17">
        <v>0.137856335497825</v>
      </c>
      <c r="AI16" s="17"/>
      <c r="AJ16" s="17">
        <v>7.2422112216611906E-2</v>
      </c>
      <c r="AK16" s="17">
        <v>6.1399373220551001E-2</v>
      </c>
      <c r="AL16" s="17">
        <v>0.19361886308663101</v>
      </c>
      <c r="AM16" s="17">
        <v>0</v>
      </c>
      <c r="AN16" s="17">
        <v>0.122568285910646</v>
      </c>
    </row>
    <row r="17" spans="2:40" x14ac:dyDescent="0.25">
      <c r="B17" s="18" t="s">
        <v>64</v>
      </c>
      <c r="C17" s="19">
        <v>0.105500502135964</v>
      </c>
      <c r="D17" s="19">
        <v>8.0351577328999294E-2</v>
      </c>
      <c r="E17" s="19">
        <v>0.13759249936568099</v>
      </c>
      <c r="F17" s="19"/>
      <c r="G17" s="19">
        <v>7.2122876730336405E-2</v>
      </c>
      <c r="H17" s="19">
        <v>0.10255670430691299</v>
      </c>
      <c r="I17" s="19">
        <v>5.4227792114885001E-2</v>
      </c>
      <c r="J17" s="19">
        <v>9.35880710110127E-2</v>
      </c>
      <c r="K17" s="19">
        <v>0.28277012433962101</v>
      </c>
      <c r="L17" s="19">
        <v>0.33490540344387798</v>
      </c>
      <c r="M17" s="19"/>
      <c r="N17" s="19">
        <v>0.10284696682846001</v>
      </c>
      <c r="O17" s="19">
        <v>6.7137256611229199E-2</v>
      </c>
      <c r="P17" s="19">
        <v>4.7269621863926997E-2</v>
      </c>
      <c r="Q17" s="19">
        <v>0.19001066856176901</v>
      </c>
      <c r="R17" s="19"/>
      <c r="S17" s="19">
        <v>0.13494658400286799</v>
      </c>
      <c r="T17" s="19">
        <v>0.15181511041889301</v>
      </c>
      <c r="U17" s="19">
        <v>9.92065569794192E-2</v>
      </c>
      <c r="V17" s="19">
        <v>0.171120646057424</v>
      </c>
      <c r="W17" s="19">
        <v>0</v>
      </c>
      <c r="X17" s="19">
        <v>0.17070706415728201</v>
      </c>
      <c r="Y17" s="19">
        <v>0</v>
      </c>
      <c r="Z17" s="19">
        <v>0</v>
      </c>
      <c r="AA17" s="19">
        <v>0</v>
      </c>
      <c r="AB17" s="19">
        <v>7.8421937717338797E-2</v>
      </c>
      <c r="AC17" s="19">
        <v>7.7381023503758098E-2</v>
      </c>
      <c r="AD17" s="19">
        <v>0.25111334974539601</v>
      </c>
      <c r="AE17" s="19"/>
      <c r="AF17" s="19">
        <v>0.102024793178751</v>
      </c>
      <c r="AG17" s="19">
        <v>0.115125519938111</v>
      </c>
      <c r="AH17" s="19">
        <v>9.9246045982313305E-2</v>
      </c>
      <c r="AI17" s="19"/>
      <c r="AJ17" s="19">
        <v>0.14639704864564501</v>
      </c>
      <c r="AK17" s="19">
        <v>7.3875498547268395E-2</v>
      </c>
      <c r="AL17" s="19">
        <v>8.6204912345061294E-2</v>
      </c>
      <c r="AM17" s="19">
        <v>0</v>
      </c>
      <c r="AN17" s="19">
        <v>6.4405035729590707E-2</v>
      </c>
    </row>
    <row r="18" spans="2:40" x14ac:dyDescent="0.25">
      <c r="B18" s="16" t="s">
        <v>340</v>
      </c>
    </row>
    <row r="19" spans="2:40" x14ac:dyDescent="0.25">
      <c r="B19" t="s">
        <v>67</v>
      </c>
    </row>
    <row r="20" spans="2:40" x14ac:dyDescent="0.25">
      <c r="B20" t="s">
        <v>68</v>
      </c>
    </row>
    <row r="22" spans="2:40" x14ac:dyDescent="0.25">
      <c r="B22"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B2:AN22"/>
  <sheetViews>
    <sheetView showGridLines="0" workbookViewId="0">
      <pane xSplit="2" topLeftCell="C1" activePane="topRight" state="frozen"/>
      <selection pane="topRight"/>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349</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88</v>
      </c>
      <c r="D7" s="10">
        <v>50</v>
      </c>
      <c r="E7" s="10">
        <v>38</v>
      </c>
      <c r="F7" s="10"/>
      <c r="G7" s="10">
        <v>19</v>
      </c>
      <c r="H7" s="10">
        <v>29</v>
      </c>
      <c r="I7" s="10">
        <v>23</v>
      </c>
      <c r="J7" s="10">
        <v>7</v>
      </c>
      <c r="K7" s="10">
        <v>5</v>
      </c>
      <c r="L7" s="10">
        <v>5</v>
      </c>
      <c r="M7" s="10"/>
      <c r="N7" s="10">
        <v>27</v>
      </c>
      <c r="O7" s="10">
        <v>26</v>
      </c>
      <c r="P7" s="10">
        <v>24</v>
      </c>
      <c r="Q7" s="10">
        <v>11</v>
      </c>
      <c r="R7" s="10"/>
      <c r="S7" s="10">
        <v>28</v>
      </c>
      <c r="T7" s="10">
        <v>12</v>
      </c>
      <c r="U7" s="10">
        <v>3</v>
      </c>
      <c r="V7" s="10">
        <v>6</v>
      </c>
      <c r="W7" s="10">
        <v>4</v>
      </c>
      <c r="X7" s="10">
        <v>7</v>
      </c>
      <c r="Y7" s="10">
        <v>8</v>
      </c>
      <c r="Z7" s="10">
        <v>1</v>
      </c>
      <c r="AA7" s="10">
        <v>7</v>
      </c>
      <c r="AB7" s="10">
        <v>7</v>
      </c>
      <c r="AC7" s="10">
        <v>4</v>
      </c>
      <c r="AD7" s="10">
        <v>1</v>
      </c>
      <c r="AE7" s="10"/>
      <c r="AF7" s="10">
        <v>25</v>
      </c>
      <c r="AG7" s="10">
        <v>47</v>
      </c>
      <c r="AH7" s="10">
        <v>8</v>
      </c>
      <c r="AI7" s="10"/>
      <c r="AJ7" s="10">
        <v>26</v>
      </c>
      <c r="AK7" s="10">
        <v>44</v>
      </c>
      <c r="AL7" s="10">
        <v>3</v>
      </c>
      <c r="AM7" s="10" t="s">
        <v>256</v>
      </c>
      <c r="AN7" s="10">
        <v>4</v>
      </c>
    </row>
    <row r="8" spans="2:40" ht="30" customHeight="1" x14ac:dyDescent="0.25">
      <c r="B8" s="11" t="s">
        <v>20</v>
      </c>
      <c r="C8" s="11">
        <v>91</v>
      </c>
      <c r="D8" s="11">
        <v>53</v>
      </c>
      <c r="E8" s="11">
        <v>38</v>
      </c>
      <c r="F8" s="11"/>
      <c r="G8" s="11">
        <v>19</v>
      </c>
      <c r="H8" s="11">
        <v>30</v>
      </c>
      <c r="I8" s="11">
        <v>25</v>
      </c>
      <c r="J8" s="11">
        <v>8</v>
      </c>
      <c r="K8" s="11">
        <v>4</v>
      </c>
      <c r="L8" s="11">
        <v>5</v>
      </c>
      <c r="M8" s="11"/>
      <c r="N8" s="11">
        <v>26</v>
      </c>
      <c r="O8" s="11">
        <v>25</v>
      </c>
      <c r="P8" s="11">
        <v>27</v>
      </c>
      <c r="Q8" s="11">
        <v>12</v>
      </c>
      <c r="R8" s="11"/>
      <c r="S8" s="11">
        <v>29</v>
      </c>
      <c r="T8" s="11">
        <v>12</v>
      </c>
      <c r="U8" s="11">
        <v>3</v>
      </c>
      <c r="V8" s="11">
        <v>7</v>
      </c>
      <c r="W8" s="11">
        <v>5</v>
      </c>
      <c r="X8" s="11">
        <v>7</v>
      </c>
      <c r="Y8" s="11">
        <v>8</v>
      </c>
      <c r="Z8" s="11">
        <v>1</v>
      </c>
      <c r="AA8" s="11">
        <v>7</v>
      </c>
      <c r="AB8" s="11">
        <v>7</v>
      </c>
      <c r="AC8" s="11">
        <v>4</v>
      </c>
      <c r="AD8" s="11">
        <v>1</v>
      </c>
      <c r="AE8" s="11"/>
      <c r="AF8" s="11">
        <v>25</v>
      </c>
      <c r="AG8" s="11">
        <v>49</v>
      </c>
      <c r="AH8" s="11">
        <v>9</v>
      </c>
      <c r="AI8" s="11"/>
      <c r="AJ8" s="11">
        <v>27</v>
      </c>
      <c r="AK8" s="11">
        <v>45</v>
      </c>
      <c r="AL8" s="11">
        <v>3</v>
      </c>
      <c r="AM8" s="11" t="s">
        <v>256</v>
      </c>
      <c r="AN8" s="11">
        <v>4</v>
      </c>
    </row>
    <row r="9" spans="2:40" x14ac:dyDescent="0.25">
      <c r="B9" s="18" t="s">
        <v>296</v>
      </c>
      <c r="C9" s="17">
        <v>2.09245607325509E-2</v>
      </c>
      <c r="D9" s="17">
        <v>1.75909933324544E-2</v>
      </c>
      <c r="E9" s="17">
        <v>2.56701571268486E-2</v>
      </c>
      <c r="F9" s="17"/>
      <c r="G9" s="17">
        <v>0</v>
      </c>
      <c r="H9" s="17">
        <v>3.1851999707667701E-2</v>
      </c>
      <c r="I9" s="17">
        <v>3.8174030540820802E-2</v>
      </c>
      <c r="J9" s="17">
        <v>0</v>
      </c>
      <c r="K9" s="17">
        <v>0</v>
      </c>
      <c r="L9" s="17">
        <v>0</v>
      </c>
      <c r="M9" s="17"/>
      <c r="N9" s="17">
        <v>0</v>
      </c>
      <c r="O9" s="17">
        <v>7.5675291934228103E-2</v>
      </c>
      <c r="P9" s="17">
        <v>0</v>
      </c>
      <c r="Q9" s="17">
        <v>0</v>
      </c>
      <c r="R9" s="17"/>
      <c r="S9" s="17">
        <v>0</v>
      </c>
      <c r="T9" s="17">
        <v>0</v>
      </c>
      <c r="U9" s="17">
        <v>0</v>
      </c>
      <c r="V9" s="17">
        <v>0</v>
      </c>
      <c r="W9" s="17">
        <v>0</v>
      </c>
      <c r="X9" s="17">
        <v>0</v>
      </c>
      <c r="Y9" s="17">
        <v>0.11981264351182699</v>
      </c>
      <c r="Z9" s="17">
        <v>0</v>
      </c>
      <c r="AA9" s="17">
        <v>0.13132778220831601</v>
      </c>
      <c r="AB9" s="17">
        <v>0</v>
      </c>
      <c r="AC9" s="17">
        <v>0</v>
      </c>
      <c r="AD9" s="17">
        <v>0</v>
      </c>
      <c r="AE9" s="17"/>
      <c r="AF9" s="17">
        <v>3.7936175326589598E-2</v>
      </c>
      <c r="AG9" s="17">
        <v>1.9087355501207499E-2</v>
      </c>
      <c r="AH9" s="17">
        <v>0</v>
      </c>
      <c r="AI9" s="17"/>
      <c r="AJ9" s="17">
        <v>3.5597640821016997E-2</v>
      </c>
      <c r="AK9" s="17">
        <v>2.0952967255496301E-2</v>
      </c>
      <c r="AL9" s="17">
        <v>0</v>
      </c>
      <c r="AM9" s="17" t="s">
        <v>257</v>
      </c>
      <c r="AN9" s="17">
        <v>0</v>
      </c>
    </row>
    <row r="10" spans="2:40" ht="30" x14ac:dyDescent="0.25">
      <c r="B10" s="18" t="s">
        <v>297</v>
      </c>
      <c r="C10" s="17">
        <v>0.10116564220341601</v>
      </c>
      <c r="D10" s="17">
        <v>0.101213173695012</v>
      </c>
      <c r="E10" s="17">
        <v>0.101097977372302</v>
      </c>
      <c r="F10" s="17"/>
      <c r="G10" s="17">
        <v>0.32886877684474802</v>
      </c>
      <c r="H10" s="17">
        <v>3.2915463777574497E-2</v>
      </c>
      <c r="I10" s="17">
        <v>0</v>
      </c>
      <c r="J10" s="17">
        <v>0</v>
      </c>
      <c r="K10" s="17">
        <v>0</v>
      </c>
      <c r="L10" s="17">
        <v>0.39303986607007702</v>
      </c>
      <c r="M10" s="17"/>
      <c r="N10" s="17">
        <v>0.105526001590456</v>
      </c>
      <c r="O10" s="17">
        <v>3.9697899530282701E-2</v>
      </c>
      <c r="P10" s="17">
        <v>0.16730499174225399</v>
      </c>
      <c r="Q10" s="17">
        <v>7.3187181575181504E-2</v>
      </c>
      <c r="R10" s="17"/>
      <c r="S10" s="17">
        <v>3.35006721067551E-2</v>
      </c>
      <c r="T10" s="17">
        <v>0.25640779381531198</v>
      </c>
      <c r="U10" s="17">
        <v>0.32486218378324</v>
      </c>
      <c r="V10" s="17">
        <v>0</v>
      </c>
      <c r="W10" s="17">
        <v>0.268429175632455</v>
      </c>
      <c r="X10" s="17">
        <v>0</v>
      </c>
      <c r="Y10" s="17">
        <v>0.12416553636293901</v>
      </c>
      <c r="Z10" s="17">
        <v>0</v>
      </c>
      <c r="AA10" s="17">
        <v>0</v>
      </c>
      <c r="AB10" s="17">
        <v>0</v>
      </c>
      <c r="AC10" s="17">
        <v>0.51073840319969299</v>
      </c>
      <c r="AD10" s="17">
        <v>0</v>
      </c>
      <c r="AE10" s="17"/>
      <c r="AF10" s="17">
        <v>7.5059217356914301E-2</v>
      </c>
      <c r="AG10" s="17">
        <v>0.12996355761593201</v>
      </c>
      <c r="AH10" s="17">
        <v>0</v>
      </c>
      <c r="AI10" s="17"/>
      <c r="AJ10" s="17">
        <v>0.15745199354432399</v>
      </c>
      <c r="AK10" s="17">
        <v>8.8492628525664696E-2</v>
      </c>
      <c r="AL10" s="17">
        <v>0</v>
      </c>
      <c r="AM10" s="17" t="s">
        <v>257</v>
      </c>
      <c r="AN10" s="17">
        <v>0</v>
      </c>
    </row>
    <row r="11" spans="2:40" ht="30" x14ac:dyDescent="0.25">
      <c r="B11" s="18" t="s">
        <v>298</v>
      </c>
      <c r="C11" s="17">
        <v>0.18647566715698399</v>
      </c>
      <c r="D11" s="17">
        <v>0.18458952637614201</v>
      </c>
      <c r="E11" s="17">
        <v>0.18916073747788001</v>
      </c>
      <c r="F11" s="17"/>
      <c r="G11" s="17">
        <v>0</v>
      </c>
      <c r="H11" s="17">
        <v>0.34747507036266601</v>
      </c>
      <c r="I11" s="17">
        <v>0.13873664303674699</v>
      </c>
      <c r="J11" s="17">
        <v>0.18242336430261699</v>
      </c>
      <c r="K11" s="17">
        <v>0.41906432084612899</v>
      </c>
      <c r="L11" s="17">
        <v>0</v>
      </c>
      <c r="M11" s="17"/>
      <c r="N11" s="17">
        <v>7.07336888807574E-2</v>
      </c>
      <c r="O11" s="17">
        <v>0.153813490019437</v>
      </c>
      <c r="P11" s="17">
        <v>0.28576633634334497</v>
      </c>
      <c r="Q11" s="17">
        <v>0.28266943919287302</v>
      </c>
      <c r="R11" s="17"/>
      <c r="S11" s="17">
        <v>0.112543087324292</v>
      </c>
      <c r="T11" s="17">
        <v>0.245769961186833</v>
      </c>
      <c r="U11" s="17">
        <v>0.348049571205784</v>
      </c>
      <c r="V11" s="17">
        <v>0.19896515523061301</v>
      </c>
      <c r="W11" s="17">
        <v>0.48767623664748799</v>
      </c>
      <c r="X11" s="17">
        <v>0.28305463964972499</v>
      </c>
      <c r="Y11" s="17">
        <v>0.14253474552685999</v>
      </c>
      <c r="Z11" s="17">
        <v>0</v>
      </c>
      <c r="AA11" s="17">
        <v>0.295442398058059</v>
      </c>
      <c r="AB11" s="17">
        <v>0</v>
      </c>
      <c r="AC11" s="17">
        <v>0.23389492206601001</v>
      </c>
      <c r="AD11" s="17">
        <v>0</v>
      </c>
      <c r="AE11" s="17"/>
      <c r="AF11" s="17">
        <v>0.14953786450266901</v>
      </c>
      <c r="AG11" s="17">
        <v>0.24474911909387501</v>
      </c>
      <c r="AH11" s="17">
        <v>0.12668514437645001</v>
      </c>
      <c r="AI11" s="17"/>
      <c r="AJ11" s="17">
        <v>0.264895971672509</v>
      </c>
      <c r="AK11" s="17">
        <v>0.18631281256358501</v>
      </c>
      <c r="AL11" s="17">
        <v>0</v>
      </c>
      <c r="AM11" s="17" t="s">
        <v>257</v>
      </c>
      <c r="AN11" s="17">
        <v>0</v>
      </c>
    </row>
    <row r="12" spans="2:40" ht="30" x14ac:dyDescent="0.25">
      <c r="B12" s="18" t="s">
        <v>299</v>
      </c>
      <c r="C12" s="17">
        <v>0.271782581176154</v>
      </c>
      <c r="D12" s="17">
        <v>0.29797650005804399</v>
      </c>
      <c r="E12" s="17">
        <v>0.234493469519127</v>
      </c>
      <c r="F12" s="17"/>
      <c r="G12" s="17">
        <v>0.195677757259165</v>
      </c>
      <c r="H12" s="17">
        <v>0.27750871786470899</v>
      </c>
      <c r="I12" s="17">
        <v>0.30219467891667001</v>
      </c>
      <c r="J12" s="17">
        <v>0.42609426372683901</v>
      </c>
      <c r="K12" s="17">
        <v>0.41291826566784401</v>
      </c>
      <c r="L12" s="17">
        <v>0</v>
      </c>
      <c r="M12" s="17"/>
      <c r="N12" s="17">
        <v>0.37532842052552701</v>
      </c>
      <c r="O12" s="17">
        <v>0.31274889317311799</v>
      </c>
      <c r="P12" s="17">
        <v>0.1720727623202</v>
      </c>
      <c r="Q12" s="17">
        <v>0.185528705427916</v>
      </c>
      <c r="R12" s="17"/>
      <c r="S12" s="17">
        <v>0.45706751608148899</v>
      </c>
      <c r="T12" s="17">
        <v>0.16642705827913901</v>
      </c>
      <c r="U12" s="17">
        <v>0</v>
      </c>
      <c r="V12" s="17">
        <v>0.16107431675512701</v>
      </c>
      <c r="W12" s="17">
        <v>0</v>
      </c>
      <c r="X12" s="17">
        <v>0.43873186395317398</v>
      </c>
      <c r="Y12" s="17">
        <v>0.12750945925423399</v>
      </c>
      <c r="Z12" s="17">
        <v>0</v>
      </c>
      <c r="AA12" s="17">
        <v>0.17474992407856901</v>
      </c>
      <c r="AB12" s="17">
        <v>0.27520482631049198</v>
      </c>
      <c r="AC12" s="17">
        <v>0.25536667473429697</v>
      </c>
      <c r="AD12" s="17">
        <v>0</v>
      </c>
      <c r="AE12" s="17"/>
      <c r="AF12" s="17">
        <v>0.44659813945271598</v>
      </c>
      <c r="AG12" s="17">
        <v>0.14520579624317201</v>
      </c>
      <c r="AH12" s="17">
        <v>0.61663523047673896</v>
      </c>
      <c r="AI12" s="17"/>
      <c r="AJ12" s="17">
        <v>0.268280887346454</v>
      </c>
      <c r="AK12" s="17">
        <v>0.25267335652862499</v>
      </c>
      <c r="AL12" s="17">
        <v>0.33255889516053699</v>
      </c>
      <c r="AM12" s="17" t="s">
        <v>257</v>
      </c>
      <c r="AN12" s="17">
        <v>0.79110489192366795</v>
      </c>
    </row>
    <row r="13" spans="2:40" ht="30" x14ac:dyDescent="0.25">
      <c r="B13" s="18" t="s">
        <v>300</v>
      </c>
      <c r="C13" s="17">
        <v>0.142048621970114</v>
      </c>
      <c r="D13" s="17">
        <v>0.12920678497385901</v>
      </c>
      <c r="E13" s="17">
        <v>0.16032999085553701</v>
      </c>
      <c r="F13" s="17"/>
      <c r="G13" s="17">
        <v>0.15266526430903099</v>
      </c>
      <c r="H13" s="17">
        <v>0.14066092920331899</v>
      </c>
      <c r="I13" s="17">
        <v>0.12781611397480699</v>
      </c>
      <c r="J13" s="17">
        <v>0.118979852795448</v>
      </c>
      <c r="K13" s="17">
        <v>0.168017413486027</v>
      </c>
      <c r="L13" s="17">
        <v>0.19896769317563801</v>
      </c>
      <c r="M13" s="17"/>
      <c r="N13" s="17">
        <v>0.134720515660674</v>
      </c>
      <c r="O13" s="17">
        <v>0.237317200760122</v>
      </c>
      <c r="P13" s="17">
        <v>8.4970863159059898E-2</v>
      </c>
      <c r="Q13" s="17">
        <v>8.87640726382177E-2</v>
      </c>
      <c r="R13" s="17"/>
      <c r="S13" s="17">
        <v>0.13994628961181799</v>
      </c>
      <c r="T13" s="17">
        <v>8.2511852243372402E-2</v>
      </c>
      <c r="U13" s="17">
        <v>0</v>
      </c>
      <c r="V13" s="17">
        <v>0.15934333433049</v>
      </c>
      <c r="W13" s="17">
        <v>0.24389458772005701</v>
      </c>
      <c r="X13" s="17">
        <v>0.27821349639710102</v>
      </c>
      <c r="Y13" s="17">
        <v>0.109888332173374</v>
      </c>
      <c r="Z13" s="17">
        <v>0</v>
      </c>
      <c r="AA13" s="17">
        <v>9.9275976533471894E-2</v>
      </c>
      <c r="AB13" s="17">
        <v>0.29038083998794501</v>
      </c>
      <c r="AC13" s="17">
        <v>0</v>
      </c>
      <c r="AD13" s="17">
        <v>0</v>
      </c>
      <c r="AE13" s="17"/>
      <c r="AF13" s="17">
        <v>8.2123306092037995E-2</v>
      </c>
      <c r="AG13" s="17">
        <v>0.162076586379028</v>
      </c>
      <c r="AH13" s="17">
        <v>0.11311191604868601</v>
      </c>
      <c r="AI13" s="17"/>
      <c r="AJ13" s="17">
        <v>7.2774981769794203E-2</v>
      </c>
      <c r="AK13" s="17">
        <v>0.20189402069687801</v>
      </c>
      <c r="AL13" s="17">
        <v>0.32051981343045999</v>
      </c>
      <c r="AM13" s="17" t="s">
        <v>257</v>
      </c>
      <c r="AN13" s="17">
        <v>0</v>
      </c>
    </row>
    <row r="14" spans="2:40" ht="30" x14ac:dyDescent="0.25">
      <c r="B14" s="18" t="s">
        <v>301</v>
      </c>
      <c r="C14" s="17">
        <v>0.10363544891066299</v>
      </c>
      <c r="D14" s="17">
        <v>0.119950661331299</v>
      </c>
      <c r="E14" s="17">
        <v>8.0409455869893995E-2</v>
      </c>
      <c r="F14" s="17"/>
      <c r="G14" s="17">
        <v>0.16432519220364999</v>
      </c>
      <c r="H14" s="17">
        <v>3.0040146788838502E-2</v>
      </c>
      <c r="I14" s="17">
        <v>0.211699653983171</v>
      </c>
      <c r="J14" s="17">
        <v>0</v>
      </c>
      <c r="K14" s="17">
        <v>0</v>
      </c>
      <c r="L14" s="17">
        <v>0</v>
      </c>
      <c r="M14" s="17"/>
      <c r="N14" s="17">
        <v>0.153844594178283</v>
      </c>
      <c r="O14" s="17">
        <v>3.5243404396351097E-2</v>
      </c>
      <c r="P14" s="17">
        <v>0.123857102016332</v>
      </c>
      <c r="Q14" s="17">
        <v>9.1702309659730002E-2</v>
      </c>
      <c r="R14" s="17"/>
      <c r="S14" s="17">
        <v>0.111987643079188</v>
      </c>
      <c r="T14" s="17">
        <v>0</v>
      </c>
      <c r="U14" s="17">
        <v>0</v>
      </c>
      <c r="V14" s="17">
        <v>0.15889656770244501</v>
      </c>
      <c r="W14" s="17">
        <v>0</v>
      </c>
      <c r="X14" s="17">
        <v>0</v>
      </c>
      <c r="Y14" s="17">
        <v>0.12252048012977999</v>
      </c>
      <c r="Z14" s="17">
        <v>1</v>
      </c>
      <c r="AA14" s="17">
        <v>0.29920391912158401</v>
      </c>
      <c r="AB14" s="17">
        <v>0.14011691491441799</v>
      </c>
      <c r="AC14" s="17">
        <v>0</v>
      </c>
      <c r="AD14" s="17">
        <v>0</v>
      </c>
      <c r="AE14" s="17"/>
      <c r="AF14" s="17">
        <v>8.3928691231493796E-2</v>
      </c>
      <c r="AG14" s="17">
        <v>0.130154157423923</v>
      </c>
      <c r="AH14" s="17">
        <v>0</v>
      </c>
      <c r="AI14" s="17"/>
      <c r="AJ14" s="17">
        <v>0.117985584241941</v>
      </c>
      <c r="AK14" s="17">
        <v>9.5441251183897499E-2</v>
      </c>
      <c r="AL14" s="17">
        <v>0</v>
      </c>
      <c r="AM14" s="17" t="s">
        <v>257</v>
      </c>
      <c r="AN14" s="17">
        <v>0.20889510807633199</v>
      </c>
    </row>
    <row r="15" spans="2:40" ht="30" x14ac:dyDescent="0.25">
      <c r="B15" s="18" t="s">
        <v>302</v>
      </c>
      <c r="C15" s="17">
        <v>3.0136115641448E-2</v>
      </c>
      <c r="D15" s="17">
        <v>3.49418361446465E-2</v>
      </c>
      <c r="E15" s="17">
        <v>2.3294793071722501E-2</v>
      </c>
      <c r="F15" s="17"/>
      <c r="G15" s="17">
        <v>4.4932129372823898E-2</v>
      </c>
      <c r="H15" s="17">
        <v>3.0725284689396799E-2</v>
      </c>
      <c r="I15" s="17">
        <v>3.8049062792947397E-2</v>
      </c>
      <c r="J15" s="17">
        <v>0</v>
      </c>
      <c r="K15" s="17">
        <v>0</v>
      </c>
      <c r="L15" s="17">
        <v>0</v>
      </c>
      <c r="M15" s="17"/>
      <c r="N15" s="17">
        <v>7.0750970044633099E-2</v>
      </c>
      <c r="O15" s="17">
        <v>3.4761574536488399E-2</v>
      </c>
      <c r="P15" s="17">
        <v>0</v>
      </c>
      <c r="Q15" s="17">
        <v>0</v>
      </c>
      <c r="R15" s="17"/>
      <c r="S15" s="17">
        <v>6.4394029672228903E-2</v>
      </c>
      <c r="T15" s="17">
        <v>7.4056389266733594E-2</v>
      </c>
      <c r="U15" s="17">
        <v>0</v>
      </c>
      <c r="V15" s="17">
        <v>0</v>
      </c>
      <c r="W15" s="17">
        <v>0</v>
      </c>
      <c r="X15" s="17">
        <v>0</v>
      </c>
      <c r="Y15" s="17">
        <v>0</v>
      </c>
      <c r="Z15" s="17">
        <v>0</v>
      </c>
      <c r="AA15" s="17">
        <v>0</v>
      </c>
      <c r="AB15" s="17">
        <v>0</v>
      </c>
      <c r="AC15" s="17">
        <v>0</v>
      </c>
      <c r="AD15" s="17">
        <v>0</v>
      </c>
      <c r="AE15" s="17"/>
      <c r="AF15" s="17">
        <v>0</v>
      </c>
      <c r="AG15" s="17">
        <v>3.7914132292195701E-2</v>
      </c>
      <c r="AH15" s="17">
        <v>0</v>
      </c>
      <c r="AI15" s="17"/>
      <c r="AJ15" s="17">
        <v>0</v>
      </c>
      <c r="AK15" s="17">
        <v>6.1110812455404999E-2</v>
      </c>
      <c r="AL15" s="17">
        <v>0</v>
      </c>
      <c r="AM15" s="17" t="s">
        <v>257</v>
      </c>
      <c r="AN15" s="17">
        <v>0</v>
      </c>
    </row>
    <row r="16" spans="2:40" x14ac:dyDescent="0.25">
      <c r="B16" s="18" t="s">
        <v>303</v>
      </c>
      <c r="C16" s="17">
        <v>7.9556938849628195E-2</v>
      </c>
      <c r="D16" s="17">
        <v>2.3226146960451399E-2</v>
      </c>
      <c r="E16" s="17">
        <v>0.15974826867528999</v>
      </c>
      <c r="F16" s="17"/>
      <c r="G16" s="17">
        <v>6.3775940576963897E-2</v>
      </c>
      <c r="H16" s="17">
        <v>0.10882238760582801</v>
      </c>
      <c r="I16" s="17">
        <v>0</v>
      </c>
      <c r="J16" s="17">
        <v>0.11224243658946401</v>
      </c>
      <c r="K16" s="17">
        <v>0</v>
      </c>
      <c r="L16" s="17">
        <v>0.40799244075428498</v>
      </c>
      <c r="M16" s="17"/>
      <c r="N16" s="17">
        <v>4.7610930790691501E-2</v>
      </c>
      <c r="O16" s="17">
        <v>7.2249522072837594E-2</v>
      </c>
      <c r="P16" s="17">
        <v>7.5735599984164695E-2</v>
      </c>
      <c r="Q16" s="17">
        <v>0.169928319876642</v>
      </c>
      <c r="R16" s="17"/>
      <c r="S16" s="17">
        <v>4.2803280009427902E-2</v>
      </c>
      <c r="T16" s="17">
        <v>7.5724789221587693E-2</v>
      </c>
      <c r="U16" s="17">
        <v>0.327088245010976</v>
      </c>
      <c r="V16" s="17">
        <v>0</v>
      </c>
      <c r="W16" s="17">
        <v>0</v>
      </c>
      <c r="X16" s="17">
        <v>0</v>
      </c>
      <c r="Y16" s="17">
        <v>0.253568803040986</v>
      </c>
      <c r="Z16" s="17">
        <v>0</v>
      </c>
      <c r="AA16" s="17">
        <v>0</v>
      </c>
      <c r="AB16" s="17">
        <v>0.121219647681252</v>
      </c>
      <c r="AC16" s="17">
        <v>0</v>
      </c>
      <c r="AD16" s="17">
        <v>1</v>
      </c>
      <c r="AE16" s="17"/>
      <c r="AF16" s="17">
        <v>7.15516103697207E-2</v>
      </c>
      <c r="AG16" s="17">
        <v>8.4857945148624297E-2</v>
      </c>
      <c r="AH16" s="17">
        <v>0</v>
      </c>
      <c r="AI16" s="17"/>
      <c r="AJ16" s="17">
        <v>3.3031407995732301E-2</v>
      </c>
      <c r="AK16" s="17">
        <v>4.5456428304753403E-2</v>
      </c>
      <c r="AL16" s="17">
        <v>0</v>
      </c>
      <c r="AM16" s="17" t="s">
        <v>257</v>
      </c>
      <c r="AN16" s="17">
        <v>0</v>
      </c>
    </row>
    <row r="17" spans="2:40" x14ac:dyDescent="0.25">
      <c r="B17" s="18" t="s">
        <v>64</v>
      </c>
      <c r="C17" s="19">
        <v>6.4274423359042293E-2</v>
      </c>
      <c r="D17" s="19">
        <v>9.1304377128091599E-2</v>
      </c>
      <c r="E17" s="19">
        <v>2.5795150031399101E-2</v>
      </c>
      <c r="F17" s="19"/>
      <c r="G17" s="19">
        <v>4.9754939433618403E-2</v>
      </c>
      <c r="H17" s="19">
        <v>0</v>
      </c>
      <c r="I17" s="19">
        <v>0.143329816754836</v>
      </c>
      <c r="J17" s="19">
        <v>0.16026008258563301</v>
      </c>
      <c r="K17" s="19">
        <v>0</v>
      </c>
      <c r="L17" s="19">
        <v>0</v>
      </c>
      <c r="M17" s="19"/>
      <c r="N17" s="19">
        <v>4.1484878328979097E-2</v>
      </c>
      <c r="O17" s="19">
        <v>3.8492723577135401E-2</v>
      </c>
      <c r="P17" s="19">
        <v>9.0292344434644997E-2</v>
      </c>
      <c r="Q17" s="19">
        <v>0.108219971629439</v>
      </c>
      <c r="R17" s="19"/>
      <c r="S17" s="19">
        <v>3.7757482114801399E-2</v>
      </c>
      <c r="T17" s="19">
        <v>9.9102155987021906E-2</v>
      </c>
      <c r="U17" s="19">
        <v>0</v>
      </c>
      <c r="V17" s="19">
        <v>0.321720625981325</v>
      </c>
      <c r="W17" s="19">
        <v>0</v>
      </c>
      <c r="X17" s="19">
        <v>0</v>
      </c>
      <c r="Y17" s="19">
        <v>0</v>
      </c>
      <c r="Z17" s="19">
        <v>0</v>
      </c>
      <c r="AA17" s="19">
        <v>0</v>
      </c>
      <c r="AB17" s="19">
        <v>0.17307777110589201</v>
      </c>
      <c r="AC17" s="19">
        <v>0</v>
      </c>
      <c r="AD17" s="19">
        <v>0</v>
      </c>
      <c r="AE17" s="19"/>
      <c r="AF17" s="19">
        <v>5.3264995667858098E-2</v>
      </c>
      <c r="AG17" s="19">
        <v>4.59913503020426E-2</v>
      </c>
      <c r="AH17" s="19">
        <v>0.143567709098125</v>
      </c>
      <c r="AI17" s="19"/>
      <c r="AJ17" s="19">
        <v>4.9981532608229198E-2</v>
      </c>
      <c r="AK17" s="19">
        <v>4.7665722485696199E-2</v>
      </c>
      <c r="AL17" s="19">
        <v>0.34692129140900302</v>
      </c>
      <c r="AM17" s="19" t="s">
        <v>257</v>
      </c>
      <c r="AN17" s="19">
        <v>0</v>
      </c>
    </row>
    <row r="18" spans="2:40" x14ac:dyDescent="0.25">
      <c r="B18" s="16" t="s">
        <v>340</v>
      </c>
    </row>
    <row r="19" spans="2:40" x14ac:dyDescent="0.25">
      <c r="B19" t="s">
        <v>67</v>
      </c>
    </row>
    <row r="20" spans="2:40" x14ac:dyDescent="0.25">
      <c r="B20" t="s">
        <v>68</v>
      </c>
    </row>
    <row r="22" spans="2:40" x14ac:dyDescent="0.25">
      <c r="B22"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B2:AN22"/>
  <sheetViews>
    <sheetView showGridLines="0" topLeftCell="A10" workbookViewId="0">
      <pane xSplit="2" topLeftCell="C1" activePane="topRight" state="frozen"/>
      <selection pane="topRight" activeCell="B22" sqref="B22"/>
    </sheetView>
  </sheetViews>
  <sheetFormatPr defaultColWidth="10.85546875" defaultRowHeight="15" x14ac:dyDescent="0.25"/>
  <cols>
    <col min="2" max="2" width="25.7109375" customWidth="1"/>
    <col min="3" max="5" width="10.7109375" customWidth="1"/>
    <col min="6" max="6" width="2.140625" customWidth="1"/>
    <col min="7" max="12" width="10.7109375" customWidth="1"/>
    <col min="13" max="13" width="2.140625" customWidth="1"/>
    <col min="14" max="17" width="10.7109375" customWidth="1"/>
    <col min="18" max="18" width="2.140625" customWidth="1"/>
    <col min="19" max="30" width="10.7109375" customWidth="1"/>
    <col min="31" max="31" width="2.140625" customWidth="1"/>
    <col min="32" max="34" width="10.7109375" customWidth="1"/>
    <col min="35" max="35" width="2.140625" customWidth="1"/>
    <col min="36" max="40" width="10.7109375" customWidth="1"/>
    <col min="41" max="41" width="2.140625" customWidth="1"/>
  </cols>
  <sheetData>
    <row r="2" spans="2:40" ht="39.950000000000003" customHeight="1" x14ac:dyDescent="0.25">
      <c r="D2" s="30" t="s">
        <v>350</v>
      </c>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row>
    <row r="5" spans="2:40" ht="30" customHeight="1" x14ac:dyDescent="0.25">
      <c r="B5" s="15"/>
      <c r="C5" s="15"/>
      <c r="D5" s="29" t="s">
        <v>50</v>
      </c>
      <c r="E5" s="29"/>
      <c r="F5" s="15"/>
      <c r="G5" s="29" t="s">
        <v>51</v>
      </c>
      <c r="H5" s="29"/>
      <c r="I5" s="29"/>
      <c r="J5" s="29"/>
      <c r="K5" s="29"/>
      <c r="L5" s="29"/>
      <c r="M5" s="15"/>
      <c r="N5" s="29" t="s">
        <v>52</v>
      </c>
      <c r="O5" s="29"/>
      <c r="P5" s="29"/>
      <c r="Q5" s="29"/>
      <c r="R5" s="15"/>
      <c r="S5" s="29" t="s">
        <v>53</v>
      </c>
      <c r="T5" s="29"/>
      <c r="U5" s="29"/>
      <c r="V5" s="29"/>
      <c r="W5" s="29"/>
      <c r="X5" s="29"/>
      <c r="Y5" s="29"/>
      <c r="Z5" s="29"/>
      <c r="AA5" s="29"/>
      <c r="AB5" s="29"/>
      <c r="AC5" s="29"/>
      <c r="AD5" s="29"/>
      <c r="AE5" s="15"/>
      <c r="AF5" s="29" t="s">
        <v>54</v>
      </c>
      <c r="AG5" s="29"/>
      <c r="AH5" s="29"/>
      <c r="AI5" s="15"/>
      <c r="AJ5" s="29" t="s">
        <v>55</v>
      </c>
      <c r="AK5" s="29"/>
      <c r="AL5" s="29"/>
      <c r="AM5" s="29"/>
      <c r="AN5" s="29"/>
    </row>
    <row r="6" spans="2:40" ht="45" x14ac:dyDescent="0.25">
      <c r="B6" t="s">
        <v>15</v>
      </c>
      <c r="C6" s="9" t="s">
        <v>16</v>
      </c>
      <c r="D6" s="12" t="s">
        <v>17</v>
      </c>
      <c r="E6" s="12" t="s">
        <v>18</v>
      </c>
      <c r="G6" s="12" t="s">
        <v>21</v>
      </c>
      <c r="H6" s="12" t="s">
        <v>22</v>
      </c>
      <c r="I6" s="12" t="s">
        <v>23</v>
      </c>
      <c r="J6" s="12" t="s">
        <v>24</v>
      </c>
      <c r="K6" s="12" t="s">
        <v>25</v>
      </c>
      <c r="L6" s="12" t="s">
        <v>26</v>
      </c>
      <c r="N6" s="12" t="s">
        <v>27</v>
      </c>
      <c r="O6" s="12" t="s">
        <v>28</v>
      </c>
      <c r="P6" s="12" t="s">
        <v>29</v>
      </c>
      <c r="Q6" s="12" t="s">
        <v>30</v>
      </c>
      <c r="S6" s="12" t="s">
        <v>31</v>
      </c>
      <c r="T6" s="12" t="s">
        <v>32</v>
      </c>
      <c r="U6" s="12" t="s">
        <v>33</v>
      </c>
      <c r="V6" s="12" t="s">
        <v>34</v>
      </c>
      <c r="W6" s="12" t="s">
        <v>35</v>
      </c>
      <c r="X6" s="12" t="s">
        <v>36</v>
      </c>
      <c r="Y6" s="12" t="s">
        <v>37</v>
      </c>
      <c r="Z6" s="12" t="s">
        <v>38</v>
      </c>
      <c r="AA6" s="12" t="s">
        <v>39</v>
      </c>
      <c r="AB6" s="12" t="s">
        <v>40</v>
      </c>
      <c r="AC6" s="12" t="s">
        <v>41</v>
      </c>
      <c r="AD6" s="12" t="s">
        <v>42</v>
      </c>
      <c r="AF6" s="12" t="s">
        <v>43</v>
      </c>
      <c r="AG6" s="12" t="s">
        <v>44</v>
      </c>
      <c r="AH6" s="12" t="s">
        <v>45</v>
      </c>
      <c r="AJ6" s="12" t="s">
        <v>46</v>
      </c>
      <c r="AK6" s="12" t="s">
        <v>47</v>
      </c>
      <c r="AL6" s="12" t="s">
        <v>48</v>
      </c>
      <c r="AM6" s="12" t="s">
        <v>49</v>
      </c>
      <c r="AN6" s="12" t="s">
        <v>45</v>
      </c>
    </row>
    <row r="7" spans="2:40" ht="30" customHeight="1" x14ac:dyDescent="0.25">
      <c r="B7" s="10" t="s">
        <v>19</v>
      </c>
      <c r="C7" s="10">
        <v>208</v>
      </c>
      <c r="D7" s="10">
        <v>98</v>
      </c>
      <c r="E7" s="10">
        <v>107</v>
      </c>
      <c r="F7" s="10"/>
      <c r="G7" s="10">
        <v>62</v>
      </c>
      <c r="H7" s="10">
        <v>49</v>
      </c>
      <c r="I7" s="10">
        <v>26</v>
      </c>
      <c r="J7" s="10">
        <v>25</v>
      </c>
      <c r="K7" s="10">
        <v>17</v>
      </c>
      <c r="L7" s="10">
        <v>29</v>
      </c>
      <c r="M7" s="10"/>
      <c r="N7" s="10">
        <v>56</v>
      </c>
      <c r="O7" s="10">
        <v>44</v>
      </c>
      <c r="P7" s="10">
        <v>52</v>
      </c>
      <c r="Q7" s="10">
        <v>55</v>
      </c>
      <c r="R7" s="10"/>
      <c r="S7" s="10">
        <v>39</v>
      </c>
      <c r="T7" s="10">
        <v>26</v>
      </c>
      <c r="U7" s="10">
        <v>17</v>
      </c>
      <c r="V7" s="10">
        <v>15</v>
      </c>
      <c r="W7" s="10">
        <v>17</v>
      </c>
      <c r="X7" s="10">
        <v>22</v>
      </c>
      <c r="Y7" s="10">
        <v>13</v>
      </c>
      <c r="Z7" s="10">
        <v>10</v>
      </c>
      <c r="AA7" s="10">
        <v>25</v>
      </c>
      <c r="AB7" s="10">
        <v>15</v>
      </c>
      <c r="AC7" s="10">
        <v>8</v>
      </c>
      <c r="AD7" s="10">
        <v>1</v>
      </c>
      <c r="AE7" s="10"/>
      <c r="AF7" s="10">
        <v>55</v>
      </c>
      <c r="AG7" s="10">
        <v>92</v>
      </c>
      <c r="AH7" s="10">
        <v>29</v>
      </c>
      <c r="AI7" s="10"/>
      <c r="AJ7" s="10">
        <v>46</v>
      </c>
      <c r="AK7" s="10">
        <v>74</v>
      </c>
      <c r="AL7" s="10">
        <v>23</v>
      </c>
      <c r="AM7" s="10">
        <v>3</v>
      </c>
      <c r="AN7" s="10">
        <v>28</v>
      </c>
    </row>
    <row r="8" spans="2:40" ht="30" customHeight="1" x14ac:dyDescent="0.25">
      <c r="B8" s="11" t="s">
        <v>20</v>
      </c>
      <c r="C8" s="11">
        <v>212</v>
      </c>
      <c r="D8" s="11">
        <v>103</v>
      </c>
      <c r="E8" s="11">
        <v>106</v>
      </c>
      <c r="F8" s="11"/>
      <c r="G8" s="11">
        <v>63</v>
      </c>
      <c r="H8" s="11">
        <v>51</v>
      </c>
      <c r="I8" s="11">
        <v>28</v>
      </c>
      <c r="J8" s="11">
        <v>28</v>
      </c>
      <c r="K8" s="11">
        <v>16</v>
      </c>
      <c r="L8" s="11">
        <v>26</v>
      </c>
      <c r="M8" s="11"/>
      <c r="N8" s="11">
        <v>53</v>
      </c>
      <c r="O8" s="11">
        <v>42</v>
      </c>
      <c r="P8" s="11">
        <v>56</v>
      </c>
      <c r="Q8" s="11">
        <v>60</v>
      </c>
      <c r="R8" s="11"/>
      <c r="S8" s="11">
        <v>40</v>
      </c>
      <c r="T8" s="11">
        <v>26</v>
      </c>
      <c r="U8" s="11">
        <v>17</v>
      </c>
      <c r="V8" s="11">
        <v>16</v>
      </c>
      <c r="W8" s="11">
        <v>19</v>
      </c>
      <c r="X8" s="11">
        <v>22</v>
      </c>
      <c r="Y8" s="11">
        <v>13</v>
      </c>
      <c r="Z8" s="11">
        <v>10</v>
      </c>
      <c r="AA8" s="11">
        <v>25</v>
      </c>
      <c r="AB8" s="11">
        <v>15</v>
      </c>
      <c r="AC8" s="11">
        <v>8</v>
      </c>
      <c r="AD8" s="11">
        <v>1</v>
      </c>
      <c r="AE8" s="11"/>
      <c r="AF8" s="11">
        <v>57</v>
      </c>
      <c r="AG8" s="11">
        <v>93</v>
      </c>
      <c r="AH8" s="11">
        <v>29</v>
      </c>
      <c r="AI8" s="11"/>
      <c r="AJ8" s="11">
        <v>47</v>
      </c>
      <c r="AK8" s="11">
        <v>74</v>
      </c>
      <c r="AL8" s="11">
        <v>23</v>
      </c>
      <c r="AM8" s="11">
        <v>4</v>
      </c>
      <c r="AN8" s="11">
        <v>29</v>
      </c>
    </row>
    <row r="9" spans="2:40" x14ac:dyDescent="0.25">
      <c r="B9" s="18" t="s">
        <v>296</v>
      </c>
      <c r="C9" s="17">
        <v>3.73824449693968E-2</v>
      </c>
      <c r="D9" s="17">
        <v>5.8027846791644501E-2</v>
      </c>
      <c r="E9" s="17">
        <v>1.8314305703851501E-2</v>
      </c>
      <c r="F9" s="17"/>
      <c r="G9" s="17">
        <v>5.03032517795848E-2</v>
      </c>
      <c r="H9" s="17">
        <v>3.7815084906210397E-2</v>
      </c>
      <c r="I9" s="17">
        <v>0</v>
      </c>
      <c r="J9" s="17">
        <v>4.0823669897876003E-2</v>
      </c>
      <c r="K9" s="17">
        <v>0</v>
      </c>
      <c r="L9" s="17">
        <v>6.45044330756262E-2</v>
      </c>
      <c r="M9" s="17"/>
      <c r="N9" s="17">
        <v>5.5935856919269299E-2</v>
      </c>
      <c r="O9" s="17">
        <v>4.6347605735316398E-2</v>
      </c>
      <c r="P9" s="17">
        <v>1.7357336792118001E-2</v>
      </c>
      <c r="Q9" s="17">
        <v>3.3901899221780801E-2</v>
      </c>
      <c r="R9" s="17"/>
      <c r="S9" s="17">
        <v>2.4540513677320699E-2</v>
      </c>
      <c r="T9" s="17">
        <v>4.6339387320379698E-2</v>
      </c>
      <c r="U9" s="17">
        <v>0</v>
      </c>
      <c r="V9" s="17">
        <v>0</v>
      </c>
      <c r="W9" s="17">
        <v>0</v>
      </c>
      <c r="X9" s="17">
        <v>7.7979295069441804E-2</v>
      </c>
      <c r="Y9" s="17">
        <v>0.16844660667466299</v>
      </c>
      <c r="Z9" s="17">
        <v>0</v>
      </c>
      <c r="AA9" s="17">
        <v>3.7708236530645402E-2</v>
      </c>
      <c r="AB9" s="17">
        <v>6.2727318066090998E-2</v>
      </c>
      <c r="AC9" s="17">
        <v>0</v>
      </c>
      <c r="AD9" s="17">
        <v>0</v>
      </c>
      <c r="AE9" s="17"/>
      <c r="AF9" s="17">
        <v>3.1499305253319697E-2</v>
      </c>
      <c r="AG9" s="17">
        <v>4.2395951863449001E-2</v>
      </c>
      <c r="AH9" s="17">
        <v>4.0461605821508297E-2</v>
      </c>
      <c r="AI9" s="17"/>
      <c r="AJ9" s="17">
        <v>5.8901106103341497E-2</v>
      </c>
      <c r="AK9" s="17">
        <v>4.0272128101733001E-2</v>
      </c>
      <c r="AL9" s="17">
        <v>0</v>
      </c>
      <c r="AM9" s="17">
        <v>0</v>
      </c>
      <c r="AN9" s="17">
        <v>3.3807196025248801E-2</v>
      </c>
    </row>
    <row r="10" spans="2:40" ht="30" x14ac:dyDescent="0.25">
      <c r="B10" s="18" t="s">
        <v>297</v>
      </c>
      <c r="C10" s="17">
        <v>9.1269154026037802E-2</v>
      </c>
      <c r="D10" s="17">
        <v>0.103066714014573</v>
      </c>
      <c r="E10" s="17">
        <v>8.2338962010066505E-2</v>
      </c>
      <c r="F10" s="17"/>
      <c r="G10" s="17">
        <v>0.11459097356626299</v>
      </c>
      <c r="H10" s="17">
        <v>0.10145032901095501</v>
      </c>
      <c r="I10" s="17">
        <v>0</v>
      </c>
      <c r="J10" s="17">
        <v>0.154849947001895</v>
      </c>
      <c r="K10" s="17">
        <v>0</v>
      </c>
      <c r="L10" s="17">
        <v>0.10008133276813801</v>
      </c>
      <c r="M10" s="17"/>
      <c r="N10" s="17">
        <v>6.7309920942524401E-2</v>
      </c>
      <c r="O10" s="17">
        <v>9.1114794118082404E-2</v>
      </c>
      <c r="P10" s="17">
        <v>0.114975653036267</v>
      </c>
      <c r="Q10" s="17">
        <v>9.2311003543812997E-2</v>
      </c>
      <c r="R10" s="17"/>
      <c r="S10" s="17">
        <v>6.0059114249073703E-2</v>
      </c>
      <c r="T10" s="17">
        <v>7.94852489280191E-2</v>
      </c>
      <c r="U10" s="17">
        <v>0.229366463804243</v>
      </c>
      <c r="V10" s="17">
        <v>0</v>
      </c>
      <c r="W10" s="17">
        <v>0</v>
      </c>
      <c r="X10" s="17">
        <v>4.37171953766258E-2</v>
      </c>
      <c r="Y10" s="17">
        <v>0.15912545681684201</v>
      </c>
      <c r="Z10" s="17">
        <v>0</v>
      </c>
      <c r="AA10" s="17">
        <v>0.15446894460004101</v>
      </c>
      <c r="AB10" s="17">
        <v>0.27352408948873602</v>
      </c>
      <c r="AC10" s="17">
        <v>0</v>
      </c>
      <c r="AD10" s="17">
        <v>0</v>
      </c>
      <c r="AE10" s="17"/>
      <c r="AF10" s="17">
        <v>8.0919755221855599E-2</v>
      </c>
      <c r="AG10" s="17">
        <v>0.12631921243501201</v>
      </c>
      <c r="AH10" s="17">
        <v>3.4005172424689402E-2</v>
      </c>
      <c r="AI10" s="17"/>
      <c r="AJ10" s="17">
        <v>0.164089134995444</v>
      </c>
      <c r="AK10" s="17">
        <v>7.4348261945828206E-2</v>
      </c>
      <c r="AL10" s="17">
        <v>3.90807656273214E-2</v>
      </c>
      <c r="AM10" s="17">
        <v>0</v>
      </c>
      <c r="AN10" s="17">
        <v>3.5045396183953602E-2</v>
      </c>
    </row>
    <row r="11" spans="2:40" ht="30" x14ac:dyDescent="0.25">
      <c r="B11" s="18" t="s">
        <v>298</v>
      </c>
      <c r="C11" s="17">
        <v>0.165210875036477</v>
      </c>
      <c r="D11" s="17">
        <v>0.19358680792166599</v>
      </c>
      <c r="E11" s="17">
        <v>0.142204153009859</v>
      </c>
      <c r="F11" s="17"/>
      <c r="G11" s="17">
        <v>0.198692287716701</v>
      </c>
      <c r="H11" s="17">
        <v>0.142987078559276</v>
      </c>
      <c r="I11" s="17">
        <v>0.15847886242471099</v>
      </c>
      <c r="J11" s="17">
        <v>0.13562826113799001</v>
      </c>
      <c r="K11" s="17">
        <v>0.11532248433709</v>
      </c>
      <c r="L11" s="17">
        <v>0.197374349050497</v>
      </c>
      <c r="M11" s="17"/>
      <c r="N11" s="17">
        <v>0.18529288214694201</v>
      </c>
      <c r="O11" s="17">
        <v>0.149805714723099</v>
      </c>
      <c r="P11" s="17">
        <v>0.17463439885145501</v>
      </c>
      <c r="Q11" s="17">
        <v>0.13437124477474799</v>
      </c>
      <c r="R11" s="17"/>
      <c r="S11" s="17">
        <v>0.18879222905510401</v>
      </c>
      <c r="T11" s="17">
        <v>0.15065122983506499</v>
      </c>
      <c r="U11" s="17">
        <v>0.110162256236016</v>
      </c>
      <c r="V11" s="17">
        <v>0.48079733248452899</v>
      </c>
      <c r="W11" s="17">
        <v>0.119117852997543</v>
      </c>
      <c r="X11" s="17">
        <v>9.2381298236748594E-2</v>
      </c>
      <c r="Y11" s="17">
        <v>0.132736466092715</v>
      </c>
      <c r="Z11" s="17">
        <v>0.30486837488014001</v>
      </c>
      <c r="AA11" s="17">
        <v>0.112466216871702</v>
      </c>
      <c r="AB11" s="17">
        <v>7.4025928100306296E-2</v>
      </c>
      <c r="AC11" s="17">
        <v>0.120237349691572</v>
      </c>
      <c r="AD11" s="17">
        <v>0</v>
      </c>
      <c r="AE11" s="17"/>
      <c r="AF11" s="17">
        <v>0.18824736414075499</v>
      </c>
      <c r="AG11" s="17">
        <v>0.12858326111919299</v>
      </c>
      <c r="AH11" s="17">
        <v>0.12899142134430799</v>
      </c>
      <c r="AI11" s="17"/>
      <c r="AJ11" s="17">
        <v>0.220564557400866</v>
      </c>
      <c r="AK11" s="17">
        <v>0.17347726678601999</v>
      </c>
      <c r="AL11" s="17">
        <v>0.16806680878772501</v>
      </c>
      <c r="AM11" s="17">
        <v>0.40070825223841999</v>
      </c>
      <c r="AN11" s="17">
        <v>6.8655211382043599E-2</v>
      </c>
    </row>
    <row r="12" spans="2:40" ht="30" x14ac:dyDescent="0.25">
      <c r="B12" s="18" t="s">
        <v>299</v>
      </c>
      <c r="C12" s="17">
        <v>0.14037184571754699</v>
      </c>
      <c r="D12" s="17">
        <v>0.13416029356259701</v>
      </c>
      <c r="E12" s="17">
        <v>0.14091990144129499</v>
      </c>
      <c r="F12" s="17"/>
      <c r="G12" s="17">
        <v>7.79028729111792E-2</v>
      </c>
      <c r="H12" s="17">
        <v>0.18327628435980101</v>
      </c>
      <c r="I12" s="17">
        <v>0.22738938836181799</v>
      </c>
      <c r="J12" s="17">
        <v>0.197136057382825</v>
      </c>
      <c r="K12" s="17">
        <v>0.11298360101900699</v>
      </c>
      <c r="L12" s="17">
        <v>6.9565880408306205E-2</v>
      </c>
      <c r="M12" s="17"/>
      <c r="N12" s="17">
        <v>0.14692469888837301</v>
      </c>
      <c r="O12" s="17">
        <v>0.18461708511145</v>
      </c>
      <c r="P12" s="17">
        <v>0.13793572079393199</v>
      </c>
      <c r="Q12" s="17">
        <v>0.10850887965433099</v>
      </c>
      <c r="R12" s="17"/>
      <c r="S12" s="17">
        <v>0.17294763339994201</v>
      </c>
      <c r="T12" s="17">
        <v>0.15859677091622801</v>
      </c>
      <c r="U12" s="17">
        <v>0.17676047287678801</v>
      </c>
      <c r="V12" s="17">
        <v>0.12701410688234999</v>
      </c>
      <c r="W12" s="17">
        <v>0.22874885989610499</v>
      </c>
      <c r="X12" s="17">
        <v>4.6051912028709598E-2</v>
      </c>
      <c r="Y12" s="17">
        <v>0.15477748413030101</v>
      </c>
      <c r="Z12" s="17">
        <v>0.20061785298988799</v>
      </c>
      <c r="AA12" s="17">
        <v>0.12917405003715099</v>
      </c>
      <c r="AB12" s="17">
        <v>0</v>
      </c>
      <c r="AC12" s="17">
        <v>0</v>
      </c>
      <c r="AD12" s="17">
        <v>1</v>
      </c>
      <c r="AE12" s="17"/>
      <c r="AF12" s="17">
        <v>0.165762656845971</v>
      </c>
      <c r="AG12" s="17">
        <v>0.12832063439098099</v>
      </c>
      <c r="AH12" s="17">
        <v>0.14964088627015501</v>
      </c>
      <c r="AI12" s="17"/>
      <c r="AJ12" s="17">
        <v>7.3573370762445606E-2</v>
      </c>
      <c r="AK12" s="17">
        <v>0.117494787360591</v>
      </c>
      <c r="AL12" s="17">
        <v>0.22190731436859101</v>
      </c>
      <c r="AM12" s="17">
        <v>0</v>
      </c>
      <c r="AN12" s="17">
        <v>0.30019559897728998</v>
      </c>
    </row>
    <row r="13" spans="2:40" ht="30" x14ac:dyDescent="0.25">
      <c r="B13" s="18" t="s">
        <v>300</v>
      </c>
      <c r="C13" s="17">
        <v>0.18460487399773601</v>
      </c>
      <c r="D13" s="17">
        <v>0.20301453366177899</v>
      </c>
      <c r="E13" s="17">
        <v>0.16183998653637699</v>
      </c>
      <c r="F13" s="17"/>
      <c r="G13" s="17">
        <v>0.16013650657567299</v>
      </c>
      <c r="H13" s="17">
        <v>0.206813424356556</v>
      </c>
      <c r="I13" s="17">
        <v>0.23365113133429699</v>
      </c>
      <c r="J13" s="17">
        <v>0.16849607544495099</v>
      </c>
      <c r="K13" s="17">
        <v>0.23375588017329099</v>
      </c>
      <c r="L13" s="17">
        <v>0.13555298153561399</v>
      </c>
      <c r="M13" s="17"/>
      <c r="N13" s="17">
        <v>0.21481296738088501</v>
      </c>
      <c r="O13" s="17">
        <v>0.18729938385952799</v>
      </c>
      <c r="P13" s="17">
        <v>0.200317550704603</v>
      </c>
      <c r="Q13" s="17">
        <v>0.14472087842175299</v>
      </c>
      <c r="R13" s="17"/>
      <c r="S13" s="17">
        <v>0.201222426167212</v>
      </c>
      <c r="T13" s="17">
        <v>8.4704565371827398E-2</v>
      </c>
      <c r="U13" s="17">
        <v>0.29288668086091801</v>
      </c>
      <c r="V13" s="17">
        <v>0.18274269165379001</v>
      </c>
      <c r="W13" s="17">
        <v>0.41374915288005998</v>
      </c>
      <c r="X13" s="17">
        <v>0.24526632163058701</v>
      </c>
      <c r="Y13" s="17">
        <v>6.3626242682471301E-2</v>
      </c>
      <c r="Z13" s="17">
        <v>0.201445345816538</v>
      </c>
      <c r="AA13" s="17">
        <v>0.121623412326668</v>
      </c>
      <c r="AB13" s="17">
        <v>0.128344590411825</v>
      </c>
      <c r="AC13" s="17">
        <v>0</v>
      </c>
      <c r="AD13" s="17">
        <v>0</v>
      </c>
      <c r="AE13" s="17"/>
      <c r="AF13" s="17">
        <v>0.18580646026591199</v>
      </c>
      <c r="AG13" s="17">
        <v>0.245006961905891</v>
      </c>
      <c r="AH13" s="17">
        <v>6.0258994911585297E-2</v>
      </c>
      <c r="AI13" s="17"/>
      <c r="AJ13" s="17">
        <v>0.14788565288285699</v>
      </c>
      <c r="AK13" s="17">
        <v>0.222978516777217</v>
      </c>
      <c r="AL13" s="17">
        <v>0.29091287888238498</v>
      </c>
      <c r="AM13" s="17">
        <v>0</v>
      </c>
      <c r="AN13" s="17">
        <v>0.14373036254855401</v>
      </c>
    </row>
    <row r="14" spans="2:40" ht="30" x14ac:dyDescent="0.25">
      <c r="B14" s="18" t="s">
        <v>301</v>
      </c>
      <c r="C14" s="17">
        <v>9.1422039094646607E-2</v>
      </c>
      <c r="D14" s="17">
        <v>8.2041454345381307E-2</v>
      </c>
      <c r="E14" s="17">
        <v>0.10313479333973399</v>
      </c>
      <c r="F14" s="17"/>
      <c r="G14" s="17">
        <v>0.16229962737068601</v>
      </c>
      <c r="H14" s="17">
        <v>4.1195176403581599E-2</v>
      </c>
      <c r="I14" s="17">
        <v>7.3104285063502E-2</v>
      </c>
      <c r="J14" s="17">
        <v>0.113091972182447</v>
      </c>
      <c r="K14" s="17">
        <v>5.4725659454646199E-2</v>
      </c>
      <c r="L14" s="17">
        <v>3.73407163544194E-2</v>
      </c>
      <c r="M14" s="17"/>
      <c r="N14" s="17">
        <v>5.1141791509796301E-2</v>
      </c>
      <c r="O14" s="17">
        <v>9.3919750766097196E-2</v>
      </c>
      <c r="P14" s="17">
        <v>7.3206496535618296E-2</v>
      </c>
      <c r="Q14" s="17">
        <v>0.143909748413795</v>
      </c>
      <c r="R14" s="17"/>
      <c r="S14" s="17">
        <v>0.14807487748377501</v>
      </c>
      <c r="T14" s="17">
        <v>3.7765930490369401E-2</v>
      </c>
      <c r="U14" s="17">
        <v>7.1256226219780006E-2</v>
      </c>
      <c r="V14" s="17">
        <v>6.9610746420513195E-2</v>
      </c>
      <c r="W14" s="17">
        <v>0</v>
      </c>
      <c r="X14" s="17">
        <v>9.5157309647611807E-2</v>
      </c>
      <c r="Y14" s="17">
        <v>0</v>
      </c>
      <c r="Z14" s="17">
        <v>0.106965707356992</v>
      </c>
      <c r="AA14" s="17">
        <v>0.20268616397577799</v>
      </c>
      <c r="AB14" s="17">
        <v>0</v>
      </c>
      <c r="AC14" s="17">
        <v>0.243095925275814</v>
      </c>
      <c r="AD14" s="17">
        <v>0</v>
      </c>
      <c r="AE14" s="17"/>
      <c r="AF14" s="17">
        <v>0.114064927941325</v>
      </c>
      <c r="AG14" s="17">
        <v>5.2916048628501897E-2</v>
      </c>
      <c r="AH14" s="17">
        <v>7.0428863542912903E-2</v>
      </c>
      <c r="AI14" s="17"/>
      <c r="AJ14" s="17">
        <v>0.13875946158142799</v>
      </c>
      <c r="AK14" s="17">
        <v>6.8149063805505797E-2</v>
      </c>
      <c r="AL14" s="17">
        <v>3.8088026903760203E-2</v>
      </c>
      <c r="AM14" s="17">
        <v>0.26214813527160402</v>
      </c>
      <c r="AN14" s="17">
        <v>0.102842763936421</v>
      </c>
    </row>
    <row r="15" spans="2:40" ht="30" x14ac:dyDescent="0.25">
      <c r="B15" s="18" t="s">
        <v>302</v>
      </c>
      <c r="C15" s="17">
        <v>3.6411640737666597E-2</v>
      </c>
      <c r="D15" s="17">
        <v>8.7982643816106702E-3</v>
      </c>
      <c r="E15" s="17">
        <v>6.4345618897607607E-2</v>
      </c>
      <c r="F15" s="17"/>
      <c r="G15" s="17">
        <v>2.9622271906623102E-2</v>
      </c>
      <c r="H15" s="17">
        <v>5.9892303502141697E-2</v>
      </c>
      <c r="I15" s="17">
        <v>0</v>
      </c>
      <c r="J15" s="17">
        <v>3.1227250582036001E-2</v>
      </c>
      <c r="K15" s="17">
        <v>5.6937825995317999E-2</v>
      </c>
      <c r="L15" s="17">
        <v>3.9374727538563803E-2</v>
      </c>
      <c r="M15" s="17"/>
      <c r="N15" s="17">
        <v>5.1129705252129898E-2</v>
      </c>
      <c r="O15" s="17">
        <v>0</v>
      </c>
      <c r="P15" s="17">
        <v>7.09334801155969E-2</v>
      </c>
      <c r="Q15" s="17">
        <v>1.7429387754538499E-2</v>
      </c>
      <c r="R15" s="17"/>
      <c r="S15" s="17">
        <v>2.4540513677320699E-2</v>
      </c>
      <c r="T15" s="17">
        <v>3.8619462859704003E-2</v>
      </c>
      <c r="U15" s="17">
        <v>0</v>
      </c>
      <c r="V15" s="17">
        <v>0</v>
      </c>
      <c r="W15" s="17">
        <v>0</v>
      </c>
      <c r="X15" s="17">
        <v>4.7600038487412802E-2</v>
      </c>
      <c r="Y15" s="17">
        <v>0</v>
      </c>
      <c r="Z15" s="17">
        <v>0.18610271895644201</v>
      </c>
      <c r="AA15" s="17">
        <v>4.1957706011928803E-2</v>
      </c>
      <c r="AB15" s="17">
        <v>0.12194016817459299</v>
      </c>
      <c r="AC15" s="17">
        <v>0</v>
      </c>
      <c r="AD15" s="17">
        <v>0</v>
      </c>
      <c r="AE15" s="17"/>
      <c r="AF15" s="17">
        <v>1.8203645029773199E-2</v>
      </c>
      <c r="AG15" s="17">
        <v>6.1698700528813898E-2</v>
      </c>
      <c r="AH15" s="17">
        <v>3.0823723758437799E-2</v>
      </c>
      <c r="AI15" s="17"/>
      <c r="AJ15" s="17">
        <v>0</v>
      </c>
      <c r="AK15" s="17">
        <v>3.9551070175028902E-2</v>
      </c>
      <c r="AL15" s="17">
        <v>8.1599585574733804E-2</v>
      </c>
      <c r="AM15" s="17">
        <v>0</v>
      </c>
      <c r="AN15" s="17">
        <v>6.6519046239925897E-2</v>
      </c>
    </row>
    <row r="16" spans="2:40" x14ac:dyDescent="0.25">
      <c r="B16" s="18" t="s">
        <v>303</v>
      </c>
      <c r="C16" s="17">
        <v>0.12054470433400399</v>
      </c>
      <c r="D16" s="17">
        <v>9.5483468619346396E-2</v>
      </c>
      <c r="E16" s="17">
        <v>0.13970295229448701</v>
      </c>
      <c r="F16" s="17"/>
      <c r="G16" s="17">
        <v>0.14379909480367001</v>
      </c>
      <c r="H16" s="17">
        <v>0.14615512949496201</v>
      </c>
      <c r="I16" s="17">
        <v>0.111981841163595</v>
      </c>
      <c r="J16" s="17">
        <v>6.9633786179578494E-2</v>
      </c>
      <c r="K16" s="17">
        <v>5.8239379758976799E-2</v>
      </c>
      <c r="L16" s="17">
        <v>0.11751323115215399</v>
      </c>
      <c r="M16" s="17"/>
      <c r="N16" s="17">
        <v>0.106479867102103</v>
      </c>
      <c r="O16" s="17">
        <v>0.111702727410167</v>
      </c>
      <c r="P16" s="17">
        <v>7.5218597079668603E-2</v>
      </c>
      <c r="Q16" s="17">
        <v>0.183323787742251</v>
      </c>
      <c r="R16" s="17"/>
      <c r="S16" s="17">
        <v>0.10351264114461101</v>
      </c>
      <c r="T16" s="17">
        <v>0.14098902879210601</v>
      </c>
      <c r="U16" s="17">
        <v>0</v>
      </c>
      <c r="V16" s="17">
        <v>6.2276498919839399E-2</v>
      </c>
      <c r="W16" s="17">
        <v>0.12264968467925901</v>
      </c>
      <c r="X16" s="17">
        <v>0.18348589025128001</v>
      </c>
      <c r="Y16" s="17">
        <v>0.32128774360300899</v>
      </c>
      <c r="Z16" s="17">
        <v>0</v>
      </c>
      <c r="AA16" s="17">
        <v>0.123133499260024</v>
      </c>
      <c r="AB16" s="17">
        <v>0</v>
      </c>
      <c r="AC16" s="17">
        <v>0.39151514678435601</v>
      </c>
      <c r="AD16" s="17">
        <v>0</v>
      </c>
      <c r="AE16" s="17"/>
      <c r="AF16" s="17">
        <v>7.09043332115354E-2</v>
      </c>
      <c r="AG16" s="17">
        <v>9.1927597616208695E-2</v>
      </c>
      <c r="AH16" s="17">
        <v>0.23371728464616501</v>
      </c>
      <c r="AI16" s="17"/>
      <c r="AJ16" s="17">
        <v>6.8722385714811499E-2</v>
      </c>
      <c r="AK16" s="17">
        <v>0.18636074950641199</v>
      </c>
      <c r="AL16" s="17">
        <v>0</v>
      </c>
      <c r="AM16" s="17">
        <v>0</v>
      </c>
      <c r="AN16" s="17">
        <v>0.101025010344249</v>
      </c>
    </row>
    <row r="17" spans="2:40" x14ac:dyDescent="0.25">
      <c r="B17" s="18" t="s">
        <v>64</v>
      </c>
      <c r="C17" s="19">
        <v>0.13278242208648899</v>
      </c>
      <c r="D17" s="19">
        <v>0.121820616701402</v>
      </c>
      <c r="E17" s="19">
        <v>0.14719932676672201</v>
      </c>
      <c r="F17" s="19"/>
      <c r="G17" s="19">
        <v>6.2653113369620095E-2</v>
      </c>
      <c r="H17" s="19">
        <v>8.0415189406517401E-2</v>
      </c>
      <c r="I17" s="19">
        <v>0.19539449165207601</v>
      </c>
      <c r="J17" s="19">
        <v>8.9112980190401106E-2</v>
      </c>
      <c r="K17" s="19">
        <v>0.36803516926167101</v>
      </c>
      <c r="L17" s="19">
        <v>0.238692348116681</v>
      </c>
      <c r="M17" s="19"/>
      <c r="N17" s="19">
        <v>0.120972309857977</v>
      </c>
      <c r="O17" s="19">
        <v>0.13519293827626</v>
      </c>
      <c r="P17" s="19">
        <v>0.13542076609074</v>
      </c>
      <c r="Q17" s="19">
        <v>0.14152317047299001</v>
      </c>
      <c r="R17" s="19"/>
      <c r="S17" s="19">
        <v>7.6310051145640406E-2</v>
      </c>
      <c r="T17" s="19">
        <v>0.26284837548630102</v>
      </c>
      <c r="U17" s="19">
        <v>0.11956790000225399</v>
      </c>
      <c r="V17" s="19">
        <v>7.75586236389781E-2</v>
      </c>
      <c r="W17" s="19">
        <v>0.115734449547034</v>
      </c>
      <c r="X17" s="19">
        <v>0.16836073927158299</v>
      </c>
      <c r="Y17" s="19">
        <v>0</v>
      </c>
      <c r="Z17" s="19">
        <v>0</v>
      </c>
      <c r="AA17" s="19">
        <v>7.6781770386062598E-2</v>
      </c>
      <c r="AB17" s="19">
        <v>0.33943790575844901</v>
      </c>
      <c r="AC17" s="19">
        <v>0.24515157824825801</v>
      </c>
      <c r="AD17" s="19">
        <v>0</v>
      </c>
      <c r="AE17" s="19"/>
      <c r="AF17" s="19">
        <v>0.14459155208955399</v>
      </c>
      <c r="AG17" s="19">
        <v>0.12283163151194899</v>
      </c>
      <c r="AH17" s="19">
        <v>0.25167204728023801</v>
      </c>
      <c r="AI17" s="19"/>
      <c r="AJ17" s="19">
        <v>0.127504330558807</v>
      </c>
      <c r="AK17" s="19">
        <v>7.7368155541663694E-2</v>
      </c>
      <c r="AL17" s="19">
        <v>0.16034461985548401</v>
      </c>
      <c r="AM17" s="19">
        <v>0.33714361248997599</v>
      </c>
      <c r="AN17" s="19">
        <v>0.14817941436231299</v>
      </c>
    </row>
    <row r="18" spans="2:40" x14ac:dyDescent="0.25">
      <c r="B18" s="16" t="s">
        <v>340</v>
      </c>
    </row>
    <row r="19" spans="2:40" x14ac:dyDescent="0.25">
      <c r="B19" t="s">
        <v>67</v>
      </c>
    </row>
    <row r="20" spans="2:40" x14ac:dyDescent="0.25">
      <c r="B20" t="s">
        <v>68</v>
      </c>
    </row>
    <row r="22" spans="2:40" x14ac:dyDescent="0.25">
      <c r="B22" s="8" t="str">
        <f>HYPERLINK("#'Contents'!A1", "Return to Contents")</f>
        <v>Return to Contents</v>
      </c>
    </row>
  </sheetData>
  <mergeCells count="7">
    <mergeCell ref="AJ5:AN5"/>
    <mergeCell ref="D2:AJ2"/>
    <mergeCell ref="D5:E5"/>
    <mergeCell ref="G5:L5"/>
    <mergeCell ref="N5:Q5"/>
    <mergeCell ref="S5:AD5"/>
    <mergeCell ref="AF5:AH5"/>
  </mergeCells>
  <pageMargins left="0.7" right="0.7" top="0.75" bottom="0.75" header="0.3" footer="0.3"/>
  <pageSetup paperSize="9" orientation="portrait" horizontalDpi="300" verticalDpi="30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01BEAD7048C3D4E947E36472C671EAE" ma:contentTypeVersion="16" ma:contentTypeDescription="Create a new document." ma:contentTypeScope="" ma:versionID="ad511047c5ecad97272051d704c62720">
  <xsd:schema xmlns:xsd="http://www.w3.org/2001/XMLSchema" xmlns:xs="http://www.w3.org/2001/XMLSchema" xmlns:p="http://schemas.microsoft.com/office/2006/metadata/properties" xmlns:ns2="77a1dea7-2019-4ac9-baa4-394013beff0c" xmlns:ns3="f238632d-99a4-4c7b-b2cd-8ef01bba6f02" targetNamespace="http://schemas.microsoft.com/office/2006/metadata/properties" ma:root="true" ma:fieldsID="db9bc0279b2a785e6002095d3222c2ea" ns2:_="" ns3:_="">
    <xsd:import namespace="77a1dea7-2019-4ac9-baa4-394013beff0c"/>
    <xsd:import namespace="f238632d-99a4-4c7b-b2cd-8ef01bba6f0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AutoKeyPoints" minOccurs="0"/>
                <xsd:element ref="ns2:MediaServiceKeyPoints" minOccurs="0"/>
                <xsd:element ref="ns3:SharedWithUsers" minOccurs="0"/>
                <xsd:element ref="ns3:SharedWithDetail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a1dea7-2019-4ac9-baa4-394013beff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4492324-c10d-489e-bebb-c982c833b10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238632d-99a4-4c7b-b2cd-8ef01bba6f02"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53a1467-a8bc-475e-93fa-226dcfb439f2}" ma:internalName="TaxCatchAll" ma:showField="CatchAllData" ma:web="f238632d-99a4-4c7b-b2cd-8ef01bba6f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238632d-99a4-4c7b-b2cd-8ef01bba6f02" xsi:nil="true"/>
    <lcf76f155ced4ddcb4097134ff3c332f xmlns="77a1dea7-2019-4ac9-baa4-394013beff0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7C4DE3C-3805-4C4B-BA81-AFAB29134EFB}"/>
</file>

<file path=customXml/itemProps2.xml><?xml version="1.0" encoding="utf-8"?>
<ds:datastoreItem xmlns:ds="http://schemas.openxmlformats.org/officeDocument/2006/customXml" ds:itemID="{70BC3DAF-5C32-4206-B2C8-8EA24D3DD53E}"/>
</file>

<file path=customXml/itemProps3.xml><?xml version="1.0" encoding="utf-8"?>
<ds:datastoreItem xmlns:ds="http://schemas.openxmlformats.org/officeDocument/2006/customXml" ds:itemID="{5B89A26C-200D-4874-87BA-2DCB90A6905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98</vt:i4>
      </vt:variant>
    </vt:vector>
  </HeadingPairs>
  <TitlesOfParts>
    <vt:vector size="98" baseType="lpstr">
      <vt:lpstr>Cover Sheet</vt:lpstr>
      <vt:lpstr>Contents</vt:lpstr>
      <vt:lpstr>Full Results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Table 32</vt:lpstr>
      <vt:lpstr>Table 33</vt:lpstr>
      <vt:lpstr>Table 34</vt:lpstr>
      <vt:lpstr>Table 35</vt:lpstr>
      <vt:lpstr>Table 36</vt:lpstr>
      <vt:lpstr>Table 37</vt:lpstr>
      <vt:lpstr>Table 38</vt:lpstr>
      <vt:lpstr>Table 39</vt:lpstr>
      <vt:lpstr>Table 40</vt:lpstr>
      <vt:lpstr>Table 41</vt:lpstr>
      <vt:lpstr>Table 42</vt:lpstr>
      <vt:lpstr>Table 43</vt:lpstr>
      <vt:lpstr>Table 44</vt:lpstr>
      <vt:lpstr>Table 45</vt:lpstr>
      <vt:lpstr>Table 46</vt:lpstr>
      <vt:lpstr>Table 47</vt:lpstr>
      <vt:lpstr>Table 48</vt:lpstr>
      <vt:lpstr>Table 49</vt:lpstr>
      <vt:lpstr>Table 50</vt:lpstr>
      <vt:lpstr>Table 51</vt:lpstr>
      <vt:lpstr>Table 52</vt:lpstr>
      <vt:lpstr>Table 53</vt:lpstr>
      <vt:lpstr>Table 54</vt:lpstr>
      <vt:lpstr>Table 55</vt:lpstr>
      <vt:lpstr>Table 56</vt:lpstr>
      <vt:lpstr>Table 57</vt:lpstr>
      <vt:lpstr>Table 58</vt:lpstr>
      <vt:lpstr>Table 59</vt:lpstr>
      <vt:lpstr>Table 60</vt:lpstr>
      <vt:lpstr>Table 61</vt:lpstr>
      <vt:lpstr>Table 62</vt:lpstr>
      <vt:lpstr>Table 63</vt:lpstr>
      <vt:lpstr>Table 64</vt:lpstr>
      <vt:lpstr>Table 65</vt:lpstr>
      <vt:lpstr>Table 66</vt:lpstr>
      <vt:lpstr>Table 67</vt:lpstr>
      <vt:lpstr>Table 68</vt:lpstr>
      <vt:lpstr>Table 69</vt:lpstr>
      <vt:lpstr>Table 70</vt:lpstr>
      <vt:lpstr>Table 71</vt:lpstr>
      <vt:lpstr>Table 72</vt:lpstr>
      <vt:lpstr>Table 73</vt:lpstr>
      <vt:lpstr>Table 74</vt:lpstr>
      <vt:lpstr>Table 75</vt:lpstr>
      <vt:lpstr>Table 76</vt:lpstr>
      <vt:lpstr>Table 77</vt:lpstr>
      <vt:lpstr>Table 78</vt:lpstr>
      <vt:lpstr>Table 79</vt:lpstr>
      <vt:lpstr>Table 80</vt:lpstr>
      <vt:lpstr>Table 81</vt:lpstr>
      <vt:lpstr>Table 82</vt:lpstr>
      <vt:lpstr>Table 83</vt:lpstr>
      <vt:lpstr>Table 84</vt:lpstr>
      <vt:lpstr>Table 85</vt:lpstr>
      <vt:lpstr>Table 86</vt:lpstr>
      <vt:lpstr>Table 87</vt:lpstr>
      <vt:lpstr>Table 88</vt:lpstr>
      <vt:lpstr>Table 89</vt:lpstr>
      <vt:lpstr>Table 90</vt:lpstr>
      <vt:lpstr>Table 91</vt:lpstr>
      <vt:lpstr>Table 92</vt:lpstr>
      <vt:lpstr>Table 93</vt:lpstr>
      <vt:lpstr>Table 94</vt:lpstr>
      <vt:lpstr>Table 95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BenMurphy</dc:creator>
  <cp:lastModifiedBy>Amy Norman</cp:lastModifiedBy>
  <dcterms:created xsi:type="dcterms:W3CDTF">2022-07-28T14:36:09Z</dcterms:created>
  <dcterms:modified xsi:type="dcterms:W3CDTF">2022-12-01T12:21:30Z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0x010100D01BEAD7048C3D4E947E36472C671EAE</vt:lpwstr>
  </property>
</Properties>
</file>